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545" windowHeight="11700"/>
  </bookViews>
  <sheets>
    <sheet name="상속,증여" sheetId="1" r:id="rId1"/>
    <sheet name="소득세 법인세 양도소득세" sheetId="2" r:id="rId2"/>
    <sheet name="취득세율표" sheetId="3" r:id="rId3"/>
    <sheet name="상속.증여ㅅ" sheetId="4" state="hidden" r:id="rId4"/>
  </sheets>
  <calcPr calcId="152511"/>
</workbook>
</file>

<file path=xl/calcChain.xml><?xml version="1.0" encoding="utf-8"?>
<calcChain xmlns="http://schemas.openxmlformats.org/spreadsheetml/2006/main">
  <c r="C9" i="1" l="1"/>
  <c r="C13" i="1" s="1"/>
  <c r="C18" i="1" s="1"/>
  <c r="G8" i="1" s="1"/>
  <c r="H37" i="1"/>
  <c r="C33" i="1" s="1"/>
  <c r="C50" i="1"/>
  <c r="F37" i="1"/>
  <c r="C9" i="4"/>
  <c r="C8" i="4"/>
  <c r="D3" i="4"/>
  <c r="O5" i="4" s="1"/>
  <c r="E32" i="2"/>
  <c r="C32" i="2"/>
  <c r="E31" i="2"/>
  <c r="C31" i="2"/>
  <c r="C8" i="2"/>
  <c r="C9" i="2" s="1"/>
  <c r="C10" i="2" s="1"/>
  <c r="C12" i="2" s="1"/>
  <c r="F8" i="1"/>
  <c r="C22" i="1"/>
  <c r="O6" i="4" l="1"/>
  <c r="G6" i="1"/>
  <c r="C34" i="1"/>
  <c r="C14" i="2"/>
  <c r="C13" i="2"/>
  <c r="D4" i="4"/>
  <c r="D5" i="4"/>
  <c r="G9" i="1" l="1"/>
  <c r="C19" i="1" s="1"/>
  <c r="C23" i="1" s="1"/>
  <c r="C24" i="1" s="1"/>
  <c r="C25" i="1" s="1"/>
  <c r="C35" i="1"/>
  <c r="C36" i="1" s="1"/>
  <c r="C26" i="1" l="1"/>
  <c r="C54" i="1" s="1"/>
  <c r="E49" i="1"/>
  <c r="E54" i="1" l="1"/>
  <c r="E50" i="1" l="1"/>
  <c r="F50" i="1" s="1"/>
</calcChain>
</file>

<file path=xl/sharedStrings.xml><?xml version="1.0" encoding="utf-8"?>
<sst xmlns="http://schemas.openxmlformats.org/spreadsheetml/2006/main" count="181" uniqueCount="142">
  <si>
    <t>가.양도소득세 간편계산 해보기(일반부동산과 주택(1세대1주택이 아닌 2주택이상 다주택자))</t>
  </si>
  <si>
    <t>10억원 초과 30억원 이하</t>
  </si>
  <si>
    <t>증여재산 공제금액 구해보기</t>
  </si>
  <si>
    <t>(+)간주 및 추정상속재산</t>
  </si>
  <si>
    <t>2억원 초과 2백억원 이하</t>
  </si>
  <si>
    <t xml:space="preserve"> * 노란색 칸만 입력하세요</t>
  </si>
  <si>
    <t>5억원 초과 10억원 이하</t>
  </si>
  <si>
    <t>1억원 초과 5억원 이하</t>
  </si>
  <si>
    <t xml:space="preserve">  (-)장기보유특별공제</t>
  </si>
  <si>
    <t>며느리 사위 조카 형재자매</t>
  </si>
  <si>
    <t>2백억원 초과 3천억원 이하</t>
  </si>
  <si>
    <t xml:space="preserve">  (-)양도소득 공제</t>
  </si>
  <si>
    <t>1인당 증여재산공제금액</t>
  </si>
  <si>
    <t>상속.증여세  과세표준 세율</t>
  </si>
  <si>
    <t>상속세 얼마나 나올까 계산해보기</t>
  </si>
  <si>
    <t>*상속세 증여세 과세표준 세율</t>
  </si>
  <si>
    <t>증여세 얼마나올까 세금 계산해보기</t>
  </si>
  <si>
    <t>*상속세 증여세 과세표준 세율표</t>
  </si>
  <si>
    <t>개인소득세 법인세 과세표준 세율</t>
  </si>
  <si>
    <t>배우자가 생존하고 있는 경우 매우자 상속공제최대한 금액 구하기</t>
  </si>
  <si>
    <t xml:space="preserve"> * 보유기간 3년이상경우만 입력 보유기간 * 2%, 30%한도</t>
  </si>
  <si>
    <t>* 등기접수일 잔금청산일중 빠른날,, 취득일~양도일까지 기간</t>
  </si>
  <si>
    <t>2억원이하</t>
  </si>
  <si>
    <t>산출세액</t>
  </si>
  <si>
    <t>10억원초과</t>
  </si>
  <si>
    <t>취득세 세율표</t>
  </si>
  <si>
    <t>3천억원 초과</t>
  </si>
  <si>
    <t>한계세율</t>
  </si>
  <si>
    <t>세  율</t>
  </si>
  <si>
    <t>자동계산</t>
  </si>
  <si>
    <t>과세표준</t>
  </si>
  <si>
    <t>누진공제액</t>
  </si>
  <si>
    <t xml:space="preserve">개인 소득세 </t>
  </si>
  <si>
    <t>12백만원이하</t>
  </si>
  <si>
    <t>1억원이하</t>
  </si>
  <si>
    <t>(라)과세표준</t>
  </si>
  <si>
    <t>기타친족(사위 며느리)
형제자매 조카 삼촌 고모 이모 등</t>
  </si>
  <si>
    <t>법인세</t>
  </si>
  <si>
    <t>-</t>
  </si>
  <si>
    <t>세율</t>
  </si>
  <si>
    <t>배우자</t>
  </si>
  <si>
    <t>(다) 양도소득금액</t>
  </si>
  <si>
    <t xml:space="preserve">  (-)필요경비</t>
  </si>
  <si>
    <t xml:space="preserve">30억원 초과 </t>
  </si>
  <si>
    <t>증여를 받는사람 수</t>
  </si>
  <si>
    <t>보유기간(년수입력)</t>
  </si>
  <si>
    <t>(+)현금 예금</t>
  </si>
  <si>
    <t>(가) 양도가액</t>
  </si>
  <si>
    <t xml:space="preserve">  (-)취득가액</t>
  </si>
  <si>
    <t>총 상속재산가액 합계</t>
  </si>
  <si>
    <t>(나) 양도차익</t>
  </si>
  <si>
    <t>(마) 산출세액</t>
  </si>
  <si>
    <t>배우자 상속공제 한도 아래 셋중 적은금액
(min ①실제 상속가액, ②법정상속분가액, ③30억)</t>
  </si>
  <si>
    <t>자녀가 2명인경우 2를
1명인경우 1를 입력</t>
  </si>
  <si>
    <t>양도소득세 개인소득세 법인세 얼마나올까 계산해보기</t>
  </si>
  <si>
    <t xml:space="preserve"> 나. 개인소득세 및 법인세 간편 계산해보기</t>
  </si>
  <si>
    <t>직계비속 19세미만(손자 외손자포함)</t>
  </si>
  <si>
    <t>자녀 및 손자 외손자 수
미성년 19세미만</t>
  </si>
  <si>
    <t>자녀 및 손자 외손자 수
성년 19세이상</t>
  </si>
  <si>
    <t>상속세 산출세액(6개월이내 신고세액공제 0.03%반영</t>
    <phoneticPr fontId="25" type="noConversion"/>
  </si>
  <si>
    <t>사전증여전</t>
    <phoneticPr fontId="25" type="noConversion"/>
  </si>
  <si>
    <t>차액</t>
    <phoneticPr fontId="25" type="noConversion"/>
  </si>
  <si>
    <t>구 분</t>
    <phoneticPr fontId="25" type="noConversion"/>
  </si>
  <si>
    <t>상속재산 가액</t>
    <phoneticPr fontId="25" type="noConversion"/>
  </si>
  <si>
    <t>사전증여재산 가액</t>
    <phoneticPr fontId="25" type="noConversion"/>
  </si>
  <si>
    <t>사전증여후</t>
    <phoneticPr fontId="25" type="noConversion"/>
  </si>
  <si>
    <t>다. 자녀수(작성요령 다)</t>
    <phoneticPr fontId="25" type="noConversion"/>
  </si>
  <si>
    <t>라. 배우자법정상속지분해당금액</t>
    <phoneticPr fontId="25" type="noConversion"/>
  </si>
  <si>
    <t>마. 배우자상속공제</t>
    <phoneticPr fontId="25" type="noConversion"/>
  </si>
  <si>
    <t>10억원</t>
    <phoneticPr fontId="25" type="noConversion"/>
  </si>
  <si>
    <t>합 계</t>
    <phoneticPr fontId="25" type="noConversion"/>
  </si>
  <si>
    <t>가. 증여재산가액(시골임야등)</t>
    <phoneticPr fontId="25" type="noConversion"/>
  </si>
  <si>
    <t>나. 증여재산공제</t>
    <phoneticPr fontId="25" type="noConversion"/>
  </si>
  <si>
    <t>다. 과세표준(가-나)</t>
    <phoneticPr fontId="25" type="noConversion"/>
  </si>
  <si>
    <t>라. 세  율(과세표준/증여받는사람수)반영</t>
    <phoneticPr fontId="25" type="noConversion"/>
  </si>
  <si>
    <r>
      <t>아파트 등</t>
    </r>
    <r>
      <rPr>
        <sz val="11"/>
        <color rgb="FF000000"/>
        <rFont val="맑은 고딕"/>
        <family val="3"/>
        <charset val="129"/>
      </rPr>
      <t xml:space="preserve"> 부동산</t>
    </r>
    <r>
      <rPr>
        <sz val="11"/>
        <color rgb="FF000000"/>
        <rFont val="맑은 고딕"/>
        <family val="3"/>
        <charset val="129"/>
      </rPr>
      <t>(매매사례가액</t>
    </r>
    <r>
      <rPr>
        <sz val="11"/>
        <color rgb="FF000000"/>
        <rFont val="맑은 고딕"/>
        <family val="3"/>
        <charset val="129"/>
      </rPr>
      <t>, 감정평가액,공시가격</t>
    </r>
    <r>
      <rPr>
        <sz val="11"/>
        <color rgb="FF000000"/>
        <rFont val="맑은 고딕"/>
        <family val="3"/>
        <charset val="129"/>
      </rPr>
      <t>)</t>
    </r>
    <phoneticPr fontId="25" type="noConversion"/>
  </si>
  <si>
    <t>상속세 + 증여세 합계</t>
    <phoneticPr fontId="25" type="noConversion"/>
  </si>
  <si>
    <t xml:space="preserve">* 증여세과세표준(주증자기준) = 증여재산가액 + 10년이내 사전증여재산가액 - 증여재산공제
(배우자 6억원, 직계존비속 19세이상 5천만원, 직계비속 19세미만 2천만원, 기타친족(며느리 사위 조카 삼촌 형제자매 1천만원 </t>
    <phoneticPr fontId="25" type="noConversion"/>
  </si>
  <si>
    <t>법정상속 지분 : 배우자 1.5, 자녀 1</t>
  </si>
  <si>
    <r>
      <t>(+)다른 부동산, 건물 및 시골 임야 전답 등</t>
    </r>
    <r>
      <rPr>
        <sz val="11"/>
        <color rgb="FF000000"/>
        <rFont val="맑은 고딕"/>
        <family val="3"/>
        <charset val="129"/>
      </rPr>
      <t xml:space="preserve">  "C25"값 입력</t>
    </r>
    <r>
      <rPr>
        <sz val="11"/>
        <color rgb="FF000000"/>
        <rFont val="맑은 고딕"/>
        <family val="3"/>
        <charset val="129"/>
      </rPr>
      <t xml:space="preserve">
(시가 감정평가액, 없으면 기준시가)</t>
    </r>
    <phoneticPr fontId="25" type="noConversion"/>
  </si>
  <si>
    <t>가. 총상속재산 가액(아래 "C24값 자동계산")</t>
    <phoneticPr fontId="25" type="noConversion"/>
  </si>
  <si>
    <t>A. (-)비과세(금양임야 묘토) 및 문화재 공익법인출연재산</t>
    <phoneticPr fontId="25" type="noConversion"/>
  </si>
  <si>
    <t xml:space="preserve">B. (-)장례비용(최하 5백, 신용카드등 영수증 최대 1천만원) </t>
    <phoneticPr fontId="25" type="noConversion"/>
  </si>
  <si>
    <t>C. (-)은행부채, 아파트 전세보증금, 공과금(재산세 종부세 등)</t>
    <phoneticPr fontId="25" type="noConversion"/>
  </si>
  <si>
    <t>F. (-)배우자상속공제 배우자가 있는경우 최하 5억원, 없은경우0원</t>
    <phoneticPr fontId="25" type="noConversion"/>
  </si>
  <si>
    <t>나. 상속세 과세가액(A-B-C+D)</t>
    <phoneticPr fontId="25" type="noConversion"/>
  </si>
  <si>
    <t>I. (-)귱융재산공제(20%,2억한도,2천만원는 전액)</t>
    <phoneticPr fontId="25" type="noConversion"/>
  </si>
  <si>
    <t>다. 상속공제(F+G+H+I)</t>
    <phoneticPr fontId="25" type="noConversion"/>
  </si>
  <si>
    <t>제일 먼저 1번째로 입력하세요(총상속재산 가액 입력하기)</t>
    <phoneticPr fontId="25" type="noConversion"/>
  </si>
  <si>
    <t xml:space="preserve">3번째로 입력하세요(my상속세 얼마나올까 스스로 계산해보기) </t>
    <phoneticPr fontId="25" type="noConversion"/>
  </si>
  <si>
    <t xml:space="preserve">*작성요령 : 상단 노란색칸에 상속개시일(피상속인사망일)에 </t>
  </si>
  <si>
    <t xml:space="preserve">가. 배우자가(無) 없는경우 "0"원을 입력하고 </t>
  </si>
  <si>
    <t>다. 상속인 자녀수(아들 딸)를 입력, 라는 자동계산됨</t>
  </si>
  <si>
    <t>마. 배우자상속공제 금액이 자동계산 좌측칸에 연결 자동입력</t>
  </si>
  <si>
    <t>바. 자녀 일괄공제 5억원(부양가족중 장애인이 있는경우 별도계산)</t>
  </si>
  <si>
    <t xml:space="preserve">2번째로 입력하세요(배우자 및 자녀 상속공제) </t>
    <phoneticPr fontId="25" type="noConversion"/>
  </si>
  <si>
    <t>D. (+) 10년이내(상속인), 5년이내 비상속인 사전증여재산가액
         (없다고 가정)</t>
    <phoneticPr fontId="25" type="noConversion"/>
  </si>
  <si>
    <t>라. 과세표준(나-다)</t>
    <phoneticPr fontId="25" type="noConversion"/>
  </si>
  <si>
    <t>G. (-)그밖의 인적공제 일괄공제로 계산</t>
    <phoneticPr fontId="25" type="noConversion"/>
  </si>
  <si>
    <t>H. (-)동거주택상속공제(10년이상 동거봉양) 등</t>
    <phoneticPr fontId="25" type="noConversion"/>
  </si>
  <si>
    <t>28억원</t>
    <phoneticPr fontId="25" type="noConversion"/>
  </si>
  <si>
    <t>38억원</t>
    <phoneticPr fontId="25" type="noConversion"/>
  </si>
  <si>
    <t>\</t>
    <phoneticPr fontId="25" type="noConversion"/>
  </si>
  <si>
    <r>
      <t xml:space="preserve">최하 </t>
    </r>
    <r>
      <rPr>
        <sz val="11"/>
        <color rgb="FF000000"/>
        <rFont val="맑은 고딕"/>
        <family val="3"/>
        <charset val="129"/>
      </rPr>
      <t>5억원공제</t>
    </r>
    <phoneticPr fontId="25" type="noConversion"/>
  </si>
  <si>
    <t>*혼인관계 배우자 이민으로 국적상실 가족관계등록부 제적
(재삼 46014-463, 1999.3.8)
*외국의 법령에 따라 혼인이 인정되는 경우 포함</t>
    <phoneticPr fontId="25" type="noConversion"/>
  </si>
  <si>
    <t>* 피상속인 또는 피상속인이 비거주일때 9개월이내 신고</t>
    <phoneticPr fontId="25" type="noConversion"/>
  </si>
  <si>
    <t xml:space="preserve">* 상속세 과세표준(피상속인기준) = 총상속재산가액 - 금양임야묘토 - 피상속인의 채무와 보증금- 상속공제 차감 + 10년이내 상속인((5년이내 비상속인) 사전증여재산가액 + 간주상속재산(총수령보험금액*피상속인납입금액/총납입보험료) </t>
    <phoneticPr fontId="25" type="noConversion"/>
  </si>
  <si>
    <t>누진공제</t>
    <phoneticPr fontId="25" type="noConversion"/>
  </si>
  <si>
    <t>1,940만원</t>
    <phoneticPr fontId="25" type="noConversion"/>
  </si>
  <si>
    <t>2,540만원</t>
    <phoneticPr fontId="25" type="noConversion"/>
  </si>
  <si>
    <t>3,540만원</t>
    <phoneticPr fontId="25" type="noConversion"/>
  </si>
  <si>
    <t>6,540만원</t>
    <phoneticPr fontId="25" type="noConversion"/>
  </si>
  <si>
    <t>108만원</t>
    <phoneticPr fontId="25" type="noConversion"/>
  </si>
  <si>
    <t>1,490만원</t>
    <phoneticPr fontId="25" type="noConversion"/>
  </si>
  <si>
    <t>522만원</t>
    <phoneticPr fontId="25" type="noConversion"/>
  </si>
  <si>
    <t>12백만원초과 ~ 46백만원이하</t>
    <phoneticPr fontId="25" type="noConversion"/>
  </si>
  <si>
    <t>46백만원초과 ~ 88백만원이하</t>
    <phoneticPr fontId="25" type="noConversion"/>
  </si>
  <si>
    <t>88백만원초과 ~ 1억5천만원이하</t>
    <phoneticPr fontId="25" type="noConversion"/>
  </si>
  <si>
    <t>1억5천만원초과 ~ 3억원이하</t>
    <phoneticPr fontId="25" type="noConversion"/>
  </si>
  <si>
    <t>3억원초과 ~ 5억원이하</t>
    <phoneticPr fontId="25" type="noConversion"/>
  </si>
  <si>
    <t>5억원초과 ~ 10억원이하</t>
    <phoneticPr fontId="25" type="noConversion"/>
  </si>
  <si>
    <t>* 배우자상속재산분할기한(상속세과세표준신고기한으로 부터 6개월이내) 상속개시일이 속하는 달 말일부터 6개월분할등기</t>
    <phoneticPr fontId="25" type="noConversion"/>
  </si>
  <si>
    <t>사전증여로 인한 절세효과</t>
    <phoneticPr fontId="25" type="noConversion"/>
  </si>
  <si>
    <t>10억원</t>
    <phoneticPr fontId="25" type="noConversion"/>
  </si>
  <si>
    <t>직계존속, 직계비속19세이상
(외손자포함)</t>
    <phoneticPr fontId="25" type="noConversion"/>
  </si>
  <si>
    <t>년</t>
    <phoneticPr fontId="25" type="noConversion"/>
  </si>
  <si>
    <t>등기부상 소유권 이전등기일 잔금청산일중 빠른날</t>
    <phoneticPr fontId="25" type="noConversion"/>
  </si>
  <si>
    <t>취득일부터 양도일까지 기간 1년에 3%씩 15년 30%한도</t>
    <phoneticPr fontId="25" type="noConversion"/>
  </si>
  <si>
    <t xml:space="preserve">1세대 1주택은 보유기간 40%, 거주기간 40%, 
1년에 4%씩 80%까지 10년 : 거주자만 해당함 </t>
    <phoneticPr fontId="25" type="noConversion"/>
  </si>
  <si>
    <t xml:space="preserve">나. 배우자가(有) 있는경우 배우자가 실제상속받을 금액의 비율 </t>
    <phoneticPr fontId="25" type="noConversion"/>
  </si>
  <si>
    <t xml:space="preserve">자겅요력 가 .나 참고 </t>
    <phoneticPr fontId="25" type="noConversion"/>
  </si>
  <si>
    <t>다른 부동산 10억원을 상속개시전 10년 이전에 사전 증여했을경우 상속세는 얼마나 절세효과가 있을까?</t>
    <phoneticPr fontId="25" type="noConversion"/>
  </si>
  <si>
    <t>다른 부동산 10억원을 사전 증여했을경우 증여는 얼마나 나올까?</t>
    <phoneticPr fontId="25" type="noConversion"/>
  </si>
  <si>
    <t>* 상속개시(사망일 또는 실종선고일) 10년 이전에 사전증여를 해야 상속세 절세 효과가 있습니다. 
* 상속개시 10년 이내 상속인(배우자 아들 딸)에게 사전증여재산 가액과 
  비상속인(며느리 사위 손자 외손자)에게 상속개시일 5년이내 사전증여재산 가액은 상속재산 가액에 합산하여 상속재산가액을 계산합니다.</t>
    <phoneticPr fontId="25" type="noConversion"/>
  </si>
  <si>
    <t>** my상속세를 먼저 계산해보고 나서 사전증여 증여세를 계산 해보세요. 절세가 얼마나 될까? 
  노란색만 입력하세요. 화살표 따라 계산하면 쉬워요</t>
    <phoneticPr fontId="25" type="noConversion"/>
  </si>
  <si>
    <t>마. 납부할세액 (3개월이내 세액공제3%반영)</t>
    <phoneticPr fontId="25" type="noConversion"/>
  </si>
  <si>
    <t xml:space="preserve">* 손자 외손자에게 상속이나 증여시 
  산출세액에 30%할증, 수증자가 미성년자 경우 증여재산가액이 20억원 초과 40%할증 </t>
    <phoneticPr fontId="25" type="noConversion"/>
  </si>
  <si>
    <t>증여세 기납부세액(사전증여)</t>
    <phoneticPr fontId="25" type="noConversion"/>
  </si>
  <si>
    <t xml:space="preserve">*개인소득세(양도소득세)기본세율표 </t>
    <phoneticPr fontId="25" type="noConversion"/>
  </si>
  <si>
    <t>* 법인세기본세율</t>
    <phoneticPr fontId="25" type="noConversion"/>
  </si>
  <si>
    <t>상속세납부할세액</t>
    <phoneticPr fontId="25" type="noConversion"/>
  </si>
  <si>
    <t>마. 상속세 납부할 세액= 과세표준 * 세율 (신고세액공제 3%반영)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</si>
</sst>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4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6"/>
      <color rgb="FFFFFFFF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2"/>
      <color rgb="FF595959"/>
      <name val="맑은 고딕"/>
      <family val="3"/>
      <charset val="129"/>
    </font>
    <font>
      <b/>
      <sz val="16"/>
      <color rgb="FF595959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14"/>
      <color rgb="FF595959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6"/>
      <color rgb="FF000000"/>
      <name val="맑은 고딕"/>
      <family val="3"/>
      <charset val="129"/>
    </font>
    <font>
      <sz val="18"/>
      <color rgb="FF0000FF"/>
      <name val="맑은 고딕"/>
      <family val="3"/>
      <charset val="129"/>
    </font>
    <font>
      <sz val="14"/>
      <color rgb="FF0000FF"/>
      <name val="맑은 고딕"/>
      <family val="3"/>
      <charset val="129"/>
    </font>
    <font>
      <b/>
      <sz val="12"/>
      <color rgb="FF595959"/>
      <name val="함초롬돋움"/>
      <family val="3"/>
      <charset val="129"/>
    </font>
    <font>
      <b/>
      <sz val="16"/>
      <color rgb="FF0000FF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4"/>
      <color rgb="FF000000"/>
      <name val="바탕체"/>
      <family val="1"/>
      <charset val="129"/>
    </font>
    <font>
      <sz val="11"/>
      <color rgb="FF000000"/>
      <name val="바탕체"/>
      <family val="1"/>
      <charset val="129"/>
    </font>
    <font>
      <b/>
      <sz val="16"/>
      <color rgb="FF3A3C84"/>
      <name val="맑은 고딕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함초롬돋움"/>
      <family val="3"/>
      <charset val="129"/>
    </font>
    <font>
      <sz val="11"/>
      <color theme="1"/>
      <name val="함초롬돋움"/>
      <family val="3"/>
      <charset val="129"/>
    </font>
    <font>
      <b/>
      <sz val="11"/>
      <color theme="1"/>
      <name val="함초롬돋움"/>
      <family val="3"/>
      <charset val="129"/>
    </font>
    <font>
      <b/>
      <sz val="14"/>
      <color rgb="FFC0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6"/>
      <color rgb="FFC00000"/>
      <name val="맑은 고딕"/>
      <family val="3"/>
      <charset val="129"/>
    </font>
    <font>
      <sz val="11"/>
      <color rgb="FFC00000"/>
      <name val="맑은 고딕"/>
      <family val="3"/>
      <charset val="129"/>
    </font>
    <font>
      <b/>
      <sz val="11"/>
      <color rgb="FFC00000"/>
      <name val="맑은 고딕"/>
      <family val="3"/>
      <charset val="129"/>
    </font>
    <font>
      <b/>
      <sz val="14"/>
      <color rgb="FF0070C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4"/>
      <color rgb="FF000000"/>
      <name val="맑은 고딕"/>
      <family val="3"/>
      <charset val="129"/>
      <scheme val="minor"/>
    </font>
    <font>
      <sz val="14"/>
      <color rgb="FF000000"/>
      <name val="맑은 고딕"/>
      <family val="3"/>
      <charset val="129"/>
      <scheme val="minor"/>
    </font>
    <font>
      <sz val="18"/>
      <color rgb="FF000000"/>
      <name val="맑은 고딕"/>
      <family val="3"/>
      <charset val="129"/>
    </font>
    <font>
      <sz val="18"/>
      <color rgb="FFFF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18"/>
      <color rgb="FF0000FF"/>
      <name val="맑은 고딕"/>
      <family val="3"/>
      <charset val="129"/>
    </font>
    <font>
      <b/>
      <sz val="18"/>
      <color rgb="FFFFFFFF"/>
      <name val="맑은 고딕"/>
      <family val="3"/>
      <charset val="129"/>
    </font>
    <font>
      <sz val="20"/>
      <color rgb="FF000000"/>
      <name val="맑은 고딕"/>
      <family val="3"/>
      <charset val="129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3A3C84"/>
        <bgColor indexed="64"/>
      </patternFill>
    </fill>
    <fill>
      <patternFill patternType="solid">
        <fgColor rgb="FF9BE5C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4" fillId="0" borderId="0">
      <alignment vertical="center"/>
    </xf>
    <xf numFmtId="41" fontId="24" fillId="0" borderId="0">
      <alignment vertical="center"/>
    </xf>
  </cellStyleXfs>
  <cellXfs count="31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0" xfId="0" applyNumberFormat="1" applyFill="1">
      <alignment vertical="center"/>
    </xf>
    <xf numFmtId="41" fontId="0" fillId="0" borderId="0" xfId="2" applyNumberFormat="1" applyFont="1">
      <alignment vertical="center"/>
    </xf>
    <xf numFmtId="41" fontId="2" fillId="0" borderId="1" xfId="0" applyNumberFormat="1" applyFont="1" applyBorder="1" applyProtection="1">
      <alignment vertical="center"/>
      <protection hidden="1"/>
    </xf>
    <xf numFmtId="0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  <protection locked="0"/>
    </xf>
    <xf numFmtId="41" fontId="2" fillId="2" borderId="1" xfId="2" applyNumberFormat="1" applyFont="1" applyFill="1" applyBorder="1" applyAlignment="1" applyProtection="1">
      <alignment horizontal="justify" vertical="center" wrapText="1"/>
      <protection hidden="1"/>
    </xf>
    <xf numFmtId="9" fontId="2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NumberFormat="1" applyFont="1" applyBorder="1" applyProtection="1">
      <alignment vertical="center"/>
      <protection hidden="1"/>
    </xf>
    <xf numFmtId="0" fontId="2" fillId="3" borderId="1" xfId="0" applyNumberFormat="1" applyFont="1" applyFill="1" applyBorder="1" applyAlignment="1" applyProtection="1">
      <alignment horizontal="center" vertical="center"/>
      <protection hidden="1"/>
    </xf>
    <xf numFmtId="41" fontId="0" fillId="0" borderId="4" xfId="2" applyNumberFormat="1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1" fontId="0" fillId="0" borderId="7" xfId="2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1" fontId="2" fillId="3" borderId="8" xfId="2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5" fillId="2" borderId="0" xfId="0" applyNumberFormat="1" applyFont="1" applyFill="1" applyAlignment="1">
      <alignment horizontal="center" vertical="center"/>
    </xf>
    <xf numFmtId="9" fontId="0" fillId="0" borderId="0" xfId="1" applyNumberFormat="1" applyFont="1">
      <alignment vertical="center"/>
    </xf>
    <xf numFmtId="41" fontId="5" fillId="2" borderId="0" xfId="2" applyNumberFormat="1" applyFont="1" applyFill="1" applyAlignment="1">
      <alignment horizontal="center" vertical="center"/>
    </xf>
    <xf numFmtId="0" fontId="0" fillId="2" borderId="0" xfId="0" applyNumberFormat="1" applyFont="1" applyFill="1">
      <alignment vertical="center"/>
    </xf>
    <xf numFmtId="0" fontId="5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41" fontId="4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41" fontId="2" fillId="2" borderId="0" xfId="2" applyNumberFormat="1" applyFont="1" applyFill="1" applyBorder="1" applyAlignment="1" applyProtection="1">
      <alignment vertical="center"/>
    </xf>
    <xf numFmtId="41" fontId="4" fillId="2" borderId="0" xfId="2" applyNumberFormat="1" applyFont="1" applyFill="1" applyBorder="1" applyAlignment="1" applyProtection="1">
      <alignment horizontal="center" vertical="center"/>
    </xf>
    <xf numFmtId="41" fontId="7" fillId="2" borderId="0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41" fontId="9" fillId="2" borderId="0" xfId="2" applyNumberFormat="1" applyFont="1" applyFill="1" applyBorder="1" applyAlignment="1" applyProtection="1">
      <alignment horizontal="center" vertical="center"/>
    </xf>
    <xf numFmtId="41" fontId="0" fillId="2" borderId="0" xfId="2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2" xfId="0" applyNumberFormat="1" applyFont="1" applyFill="1" applyBorder="1" applyAlignment="1" applyProtection="1">
      <alignment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9" xfId="0" applyNumberFormat="1" applyFont="1" applyFill="1" applyBorder="1" applyAlignment="1" applyProtection="1">
      <alignment horizontal="center" vertical="center"/>
    </xf>
    <xf numFmtId="41" fontId="9" fillId="3" borderId="18" xfId="2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41" fontId="9" fillId="0" borderId="19" xfId="2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12" fontId="12" fillId="0" borderId="1" xfId="0" applyNumberFormat="1" applyFont="1" applyFill="1" applyBorder="1" applyAlignment="1" applyProtection="1">
      <alignment horizontal="center" vertical="center"/>
    </xf>
    <xf numFmtId="41" fontId="12" fillId="0" borderId="19" xfId="2" applyNumberFormat="1" applyFont="1" applyFill="1" applyBorder="1" applyAlignment="1" applyProtection="1">
      <alignment horizontal="center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41" fontId="14" fillId="2" borderId="15" xfId="2" applyNumberFormat="1" applyFont="1" applyFill="1" applyBorder="1">
      <alignment vertical="center"/>
    </xf>
    <xf numFmtId="0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11" xfId="0" applyNumberFormat="1" applyFont="1" applyFill="1" applyBorder="1" applyAlignment="1" applyProtection="1">
      <alignment vertical="center"/>
    </xf>
    <xf numFmtId="41" fontId="0" fillId="7" borderId="19" xfId="0" applyNumberFormat="1" applyFont="1" applyFill="1" applyBorder="1" applyAlignment="1" applyProtection="1">
      <alignment vertical="center"/>
    </xf>
    <xf numFmtId="0" fontId="0" fillId="2" borderId="12" xfId="0" applyNumberFormat="1" applyFont="1" applyFill="1" applyBorder="1" applyAlignment="1" applyProtection="1">
      <alignment vertical="center"/>
    </xf>
    <xf numFmtId="41" fontId="0" fillId="2" borderId="17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2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/>
    </xf>
    <xf numFmtId="0" fontId="6" fillId="2" borderId="0" xfId="2" applyNumberFormat="1" applyFont="1" applyFill="1" applyBorder="1" applyAlignment="1" applyProtection="1">
      <alignment horizontal="left" vertical="center"/>
    </xf>
    <xf numFmtId="0" fontId="6" fillId="2" borderId="0" xfId="2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0" fontId="5" fillId="10" borderId="0" xfId="0" applyNumberFormat="1" applyFont="1" applyFill="1" applyBorder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41" fontId="19" fillId="2" borderId="0" xfId="0" applyNumberFormat="1" applyFont="1" applyFill="1" applyBorder="1" applyAlignment="1" applyProtection="1">
      <alignment vertical="center"/>
    </xf>
    <xf numFmtId="41" fontId="20" fillId="0" borderId="0" xfId="2" applyNumberFormat="1" applyFont="1">
      <alignment vertical="center"/>
    </xf>
    <xf numFmtId="41" fontId="20" fillId="0" borderId="0" xfId="2" applyNumberFormat="1" applyFont="1" applyFill="1" applyBorder="1" applyAlignment="1" applyProtection="1">
      <alignment vertical="center"/>
    </xf>
    <xf numFmtId="41" fontId="19" fillId="0" borderId="16" xfId="2" applyNumberFormat="1" applyFont="1" applyFill="1" applyBorder="1" applyAlignment="1" applyProtection="1">
      <alignment vertical="center"/>
    </xf>
    <xf numFmtId="9" fontId="19" fillId="0" borderId="16" xfId="2" applyNumberFormat="1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vertical="center"/>
    </xf>
    <xf numFmtId="0" fontId="20" fillId="7" borderId="16" xfId="0" applyFont="1" applyFill="1" applyBorder="1" applyAlignment="1" applyProtection="1">
      <alignment vertical="center"/>
    </xf>
    <xf numFmtId="41" fontId="19" fillId="7" borderId="25" xfId="0" applyNumberFormat="1" applyFont="1" applyFill="1" applyBorder="1" applyAlignment="1" applyProtection="1">
      <alignment vertical="center"/>
    </xf>
    <xf numFmtId="0" fontId="2" fillId="4" borderId="15" xfId="0" applyNumberFormat="1" applyFont="1" applyFill="1" applyBorder="1" applyAlignment="1" applyProtection="1">
      <alignment horizontal="center" vertical="center"/>
    </xf>
    <xf numFmtId="0" fontId="2" fillId="4" borderId="28" xfId="0" applyNumberFormat="1" applyFont="1" applyFill="1" applyBorder="1" applyAlignment="1" applyProtection="1">
      <alignment vertical="center"/>
    </xf>
    <xf numFmtId="41" fontId="0" fillId="7" borderId="28" xfId="2" applyNumberFormat="1" applyFont="1" applyFill="1" applyBorder="1" applyAlignment="1" applyProtection="1">
      <alignment vertical="center"/>
    </xf>
    <xf numFmtId="0" fontId="2" fillId="4" borderId="15" xfId="0" applyNumberFormat="1" applyFont="1" applyFill="1" applyBorder="1" applyAlignment="1" applyProtection="1">
      <alignment vertical="center"/>
    </xf>
    <xf numFmtId="9" fontId="0" fillId="0" borderId="15" xfId="1" applyNumberFormat="1" applyFont="1" applyFill="1" applyBorder="1" applyAlignment="1" applyProtection="1">
      <alignment vertical="center"/>
    </xf>
    <xf numFmtId="41" fontId="0" fillId="0" borderId="15" xfId="2" applyNumberFormat="1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41" fontId="22" fillId="7" borderId="30" xfId="0" applyNumberFormat="1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41" fontId="22" fillId="7" borderId="19" xfId="0" applyNumberFormat="1" applyFont="1" applyFill="1" applyBorder="1" applyAlignment="1" applyProtection="1">
      <alignment vertical="center"/>
    </xf>
    <xf numFmtId="0" fontId="12" fillId="0" borderId="11" xfId="0" applyNumberFormat="1" applyFont="1" applyFill="1" applyBorder="1" applyAlignment="1" applyProtection="1">
      <alignment vertical="center"/>
    </xf>
    <xf numFmtId="41" fontId="22" fillId="0" borderId="19" xfId="0" applyNumberFormat="1" applyFont="1" applyFill="1" applyBorder="1" applyAlignment="1" applyProtection="1">
      <alignment vertical="center"/>
    </xf>
    <xf numFmtId="0" fontId="12" fillId="0" borderId="11" xfId="0" applyNumberFormat="1" applyFont="1" applyFill="1" applyBorder="1" applyAlignment="1" applyProtection="1">
      <alignment vertical="center" wrapText="1"/>
    </xf>
    <xf numFmtId="41" fontId="22" fillId="2" borderId="19" xfId="0" applyNumberFormat="1" applyFont="1" applyFill="1" applyBorder="1" applyAlignment="1" applyProtection="1">
      <alignment vertical="center"/>
    </xf>
    <xf numFmtId="0" fontId="4" fillId="4" borderId="11" xfId="0" applyNumberFormat="1" applyFont="1" applyFill="1" applyBorder="1" applyAlignment="1" applyProtection="1">
      <alignment vertical="center"/>
    </xf>
    <xf numFmtId="41" fontId="22" fillId="0" borderId="19" xfId="2" applyNumberFormat="1" applyFont="1" applyFill="1" applyBorder="1" applyAlignment="1" applyProtection="1">
      <alignment vertical="center"/>
    </xf>
    <xf numFmtId="9" fontId="22" fillId="0" borderId="19" xfId="2" applyNumberFormat="1" applyFont="1" applyFill="1" applyBorder="1" applyAlignment="1" applyProtection="1">
      <alignment vertical="center"/>
    </xf>
    <xf numFmtId="0" fontId="4" fillId="4" borderId="12" xfId="0" applyNumberFormat="1" applyFont="1" applyFill="1" applyBorder="1" applyAlignment="1" applyProtection="1">
      <alignment vertical="center"/>
    </xf>
    <xf numFmtId="41" fontId="22" fillId="0" borderId="17" xfId="2" applyNumberFormat="1" applyFont="1" applyFill="1" applyBorder="1" applyAlignment="1" applyProtection="1">
      <alignment vertical="center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12" fontId="0" fillId="2" borderId="0" xfId="0" applyNumberFormat="1" applyFont="1" applyFill="1" applyBorder="1" applyAlignment="1" applyProtection="1">
      <alignment vertical="center"/>
    </xf>
    <xf numFmtId="0" fontId="1" fillId="0" borderId="0" xfId="0" applyNumberFormat="1" applyFont="1">
      <alignment vertical="center"/>
    </xf>
    <xf numFmtId="0" fontId="1" fillId="2" borderId="0" xfId="0" applyNumberFormat="1" applyFont="1" applyFill="1">
      <alignment vertical="center"/>
    </xf>
    <xf numFmtId="0" fontId="15" fillId="2" borderId="0" xfId="0" applyNumberFormat="1" applyFont="1" applyFill="1" applyBorder="1" applyAlignment="1">
      <alignment horizontal="left" vertical="center"/>
    </xf>
    <xf numFmtId="41" fontId="14" fillId="2" borderId="0" xfId="2" applyNumberFormat="1" applyFont="1" applyFill="1" applyBorder="1">
      <alignment vertical="center"/>
    </xf>
    <xf numFmtId="41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41" fontId="0" fillId="2" borderId="0" xfId="0" applyNumberFormat="1" applyFont="1" applyFill="1" applyBorder="1" applyAlignment="1" applyProtection="1">
      <alignment horizontal="center" vertical="center"/>
    </xf>
    <xf numFmtId="0" fontId="12" fillId="0" borderId="36" xfId="0" applyNumberFormat="1" applyFont="1" applyFill="1" applyBorder="1" applyAlignment="1" applyProtection="1">
      <alignment vertical="center"/>
    </xf>
    <xf numFmtId="41" fontId="12" fillId="13" borderId="19" xfId="2" applyNumberFormat="1" applyFont="1" applyFill="1" applyBorder="1" applyAlignment="1" applyProtection="1">
      <alignment horizontal="center" vertical="center"/>
    </xf>
    <xf numFmtId="9" fontId="12" fillId="7" borderId="1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9" fontId="9" fillId="0" borderId="5" xfId="0" applyNumberFormat="1" applyFont="1" applyFill="1" applyBorder="1" applyAlignment="1" applyProtection="1">
      <alignment horizontal="center" vertical="center"/>
    </xf>
    <xf numFmtId="41" fontId="9" fillId="0" borderId="49" xfId="2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>
      <alignment vertical="center" wrapText="1"/>
    </xf>
    <xf numFmtId="0" fontId="8" fillId="2" borderId="0" xfId="0" applyNumberFormat="1" applyFont="1" applyFill="1" applyBorder="1" applyAlignment="1" applyProtection="1">
      <alignment horizontal="center" vertical="center"/>
    </xf>
    <xf numFmtId="41" fontId="8" fillId="2" borderId="0" xfId="2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Border="1">
      <alignment vertical="center"/>
    </xf>
    <xf numFmtId="41" fontId="12" fillId="2" borderId="0" xfId="2" applyNumberFormat="1" applyFont="1" applyFill="1" applyBorder="1" applyAlignment="1" applyProtection="1">
      <alignment vertical="center"/>
    </xf>
    <xf numFmtId="41" fontId="13" fillId="2" borderId="0" xfId="2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>
      <alignment vertical="center"/>
    </xf>
    <xf numFmtId="0" fontId="0" fillId="2" borderId="19" xfId="0" applyNumberFormat="1" applyFill="1" applyBorder="1">
      <alignment vertical="center"/>
    </xf>
    <xf numFmtId="0" fontId="4" fillId="2" borderId="11" xfId="0" applyNumberFormat="1" applyFont="1" applyFill="1" applyBorder="1">
      <alignment vertical="center"/>
    </xf>
    <xf numFmtId="41" fontId="11" fillId="7" borderId="19" xfId="2" applyNumberFormat="1" applyFont="1" applyFill="1" applyBorder="1" applyAlignment="1" applyProtection="1">
      <alignment vertical="center"/>
    </xf>
    <xf numFmtId="41" fontId="12" fillId="7" borderId="19" xfId="2" applyNumberFormat="1" applyFont="1" applyFill="1" applyBorder="1" applyAlignment="1" applyProtection="1">
      <alignment vertical="center"/>
    </xf>
    <xf numFmtId="0" fontId="16" fillId="2" borderId="11" xfId="0" applyNumberFormat="1" applyFont="1" applyFill="1" applyBorder="1" applyAlignment="1">
      <alignment horizontal="left" vertical="center"/>
    </xf>
    <xf numFmtId="41" fontId="7" fillId="7" borderId="19" xfId="2" applyNumberFormat="1" applyFont="1" applyFill="1" applyBorder="1" applyAlignment="1" applyProtection="1">
      <alignment horizontal="center" vertical="center"/>
    </xf>
    <xf numFmtId="0" fontId="7" fillId="2" borderId="11" xfId="0" applyNumberFormat="1" applyFont="1" applyFill="1" applyBorder="1" applyAlignment="1">
      <alignment horizontal="left" vertical="center"/>
    </xf>
    <xf numFmtId="41" fontId="10" fillId="2" borderId="19" xfId="2" applyNumberFormat="1" applyFont="1" applyFill="1" applyBorder="1" applyAlignment="1" applyProtection="1">
      <alignment horizontal="center" vertical="center"/>
    </xf>
    <xf numFmtId="41" fontId="7" fillId="13" borderId="19" xfId="2" applyNumberFormat="1" applyFont="1" applyFill="1" applyBorder="1" applyAlignment="1" applyProtection="1">
      <alignment horizontal="center" vertical="center"/>
    </xf>
    <xf numFmtId="0" fontId="0" fillId="7" borderId="19" xfId="0" applyNumberFormat="1" applyFill="1" applyBorder="1">
      <alignment vertical="center"/>
    </xf>
    <xf numFmtId="0" fontId="12" fillId="0" borderId="48" xfId="0" applyNumberFormat="1" applyFont="1" applyFill="1" applyBorder="1" applyAlignment="1" applyProtection="1">
      <alignment horizontal="left" vertical="center"/>
    </xf>
    <xf numFmtId="9" fontId="12" fillId="0" borderId="5" xfId="0" applyNumberFormat="1" applyFont="1" applyFill="1" applyBorder="1" applyAlignment="1" applyProtection="1">
      <alignment horizontal="center" vertical="center"/>
    </xf>
    <xf numFmtId="0" fontId="26" fillId="16" borderId="20" xfId="0" applyNumberFormat="1" applyFont="1" applyFill="1" applyBorder="1">
      <alignment vertical="center"/>
    </xf>
    <xf numFmtId="0" fontId="26" fillId="16" borderId="21" xfId="0" applyNumberFormat="1" applyFont="1" applyFill="1" applyBorder="1">
      <alignment vertical="center"/>
    </xf>
    <xf numFmtId="0" fontId="26" fillId="16" borderId="22" xfId="0" applyNumberFormat="1" applyFont="1" applyFill="1" applyBorder="1">
      <alignment vertical="center"/>
    </xf>
    <xf numFmtId="0" fontId="26" fillId="16" borderId="16" xfId="0" applyNumberFormat="1" applyFont="1" applyFill="1" applyBorder="1">
      <alignment vertical="center"/>
    </xf>
    <xf numFmtId="0" fontId="26" fillId="16" borderId="0" xfId="0" applyNumberFormat="1" applyFont="1" applyFill="1" applyBorder="1">
      <alignment vertical="center"/>
    </xf>
    <xf numFmtId="0" fontId="26" fillId="16" borderId="24" xfId="0" applyNumberFormat="1" applyFont="1" applyFill="1" applyBorder="1">
      <alignment vertical="center"/>
    </xf>
    <xf numFmtId="0" fontId="27" fillId="16" borderId="16" xfId="0" applyNumberFormat="1" applyFont="1" applyFill="1" applyBorder="1">
      <alignment vertical="center"/>
    </xf>
    <xf numFmtId="0" fontId="28" fillId="16" borderId="16" xfId="0" applyNumberFormat="1" applyFont="1" applyFill="1" applyBorder="1" applyAlignment="1">
      <alignment horizontal="left" vertical="center"/>
    </xf>
    <xf numFmtId="0" fontId="26" fillId="16" borderId="25" xfId="0" applyNumberFormat="1" applyFont="1" applyFill="1" applyBorder="1">
      <alignment vertical="center"/>
    </xf>
    <xf numFmtId="0" fontId="26" fillId="16" borderId="26" xfId="0" applyNumberFormat="1" applyFont="1" applyFill="1" applyBorder="1">
      <alignment vertical="center"/>
    </xf>
    <xf numFmtId="0" fontId="26" fillId="16" borderId="27" xfId="0" applyNumberFormat="1" applyFont="1" applyFill="1" applyBorder="1">
      <alignment vertical="center"/>
    </xf>
    <xf numFmtId="0" fontId="1" fillId="13" borderId="0" xfId="0" applyNumberFormat="1" applyFont="1" applyFill="1" applyBorder="1" applyAlignment="1">
      <alignment horizontal="left" vertical="center" wrapText="1"/>
    </xf>
    <xf numFmtId="0" fontId="16" fillId="2" borderId="11" xfId="0" applyNumberFormat="1" applyFont="1" applyFill="1" applyBorder="1" applyAlignment="1">
      <alignment horizontal="left" vertical="center" wrapText="1"/>
    </xf>
    <xf numFmtId="0" fontId="29" fillId="2" borderId="29" xfId="0" applyNumberFormat="1" applyFont="1" applyFill="1" applyBorder="1" applyAlignment="1">
      <alignment horizontal="left" vertical="center" wrapText="1"/>
    </xf>
    <xf numFmtId="41" fontId="31" fillId="2" borderId="30" xfId="2" applyNumberFormat="1" applyFont="1" applyFill="1" applyBorder="1" applyAlignment="1" applyProtection="1">
      <alignment horizontal="center" vertical="center"/>
    </xf>
    <xf numFmtId="0" fontId="29" fillId="2" borderId="11" xfId="0" applyNumberFormat="1" applyFont="1" applyFill="1" applyBorder="1">
      <alignment vertical="center"/>
    </xf>
    <xf numFmtId="41" fontId="29" fillId="2" borderId="19" xfId="0" applyNumberFormat="1" applyFont="1" applyFill="1" applyBorder="1">
      <alignment vertical="center"/>
    </xf>
    <xf numFmtId="0" fontId="33" fillId="4" borderId="11" xfId="0" applyNumberFormat="1" applyFont="1" applyFill="1" applyBorder="1" applyAlignment="1">
      <alignment horizontal="center" vertical="center"/>
    </xf>
    <xf numFmtId="9" fontId="32" fillId="0" borderId="19" xfId="1" applyNumberFormat="1" applyFont="1" applyBorder="1">
      <alignment vertical="center"/>
    </xf>
    <xf numFmtId="0" fontId="34" fillId="2" borderId="11" xfId="0" applyNumberFormat="1" applyFont="1" applyFill="1" applyBorder="1">
      <alignment vertical="center"/>
    </xf>
    <xf numFmtId="41" fontId="34" fillId="2" borderId="19" xfId="0" applyNumberFormat="1" applyFont="1" applyFill="1" applyBorder="1">
      <alignment vertical="center"/>
    </xf>
    <xf numFmtId="0" fontId="35" fillId="5" borderId="12" xfId="0" applyNumberFormat="1" applyFont="1" applyFill="1" applyBorder="1">
      <alignment vertical="center"/>
    </xf>
    <xf numFmtId="41" fontId="30" fillId="5" borderId="17" xfId="2" applyNumberFormat="1" applyFont="1" applyFill="1" applyBorder="1">
      <alignment vertical="center"/>
    </xf>
    <xf numFmtId="41" fontId="29" fillId="0" borderId="49" xfId="2" applyNumberFormat="1" applyFont="1" applyFill="1" applyBorder="1" applyAlignment="1" applyProtection="1">
      <alignment horizontal="center" vertical="center"/>
    </xf>
    <xf numFmtId="9" fontId="18" fillId="0" borderId="15" xfId="0" applyNumberFormat="1" applyFont="1" applyBorder="1" applyAlignment="1">
      <alignment horizontal="center" vertical="center"/>
    </xf>
    <xf numFmtId="41" fontId="18" fillId="0" borderId="15" xfId="2" applyNumberFormat="1" applyFont="1" applyBorder="1" applyAlignment="1">
      <alignment horizontal="center" vertical="center"/>
    </xf>
    <xf numFmtId="9" fontId="18" fillId="0" borderId="15" xfId="0" applyNumberFormat="1" applyFont="1" applyFill="1" applyBorder="1" applyAlignment="1">
      <alignment horizontal="center" vertical="center"/>
    </xf>
    <xf numFmtId="41" fontId="18" fillId="2" borderId="15" xfId="2" applyNumberFormat="1" applyFont="1" applyFill="1" applyBorder="1">
      <alignment vertical="center"/>
    </xf>
    <xf numFmtId="9" fontId="18" fillId="0" borderId="42" xfId="0" applyNumberFormat="1" applyFont="1" applyFill="1" applyBorder="1" applyAlignment="1">
      <alignment horizontal="center" vertical="center"/>
    </xf>
    <xf numFmtId="41" fontId="18" fillId="2" borderId="42" xfId="2" applyNumberFormat="1" applyFont="1" applyFill="1" applyBorder="1">
      <alignment vertical="center"/>
    </xf>
    <xf numFmtId="0" fontId="18" fillId="0" borderId="39" xfId="0" applyNumberFormat="1" applyFont="1" applyBorder="1" applyAlignment="1">
      <alignment horizontal="left" vertical="center"/>
    </xf>
    <xf numFmtId="0" fontId="18" fillId="0" borderId="39" xfId="0" applyNumberFormat="1" applyFont="1" applyBorder="1" applyAlignment="1">
      <alignment horizontal="left" vertical="center" wrapText="1"/>
    </xf>
    <xf numFmtId="0" fontId="18" fillId="0" borderId="41" xfId="0" applyNumberFormat="1" applyFont="1" applyBorder="1" applyAlignment="1">
      <alignment horizontal="left" vertical="center" wrapText="1"/>
    </xf>
    <xf numFmtId="0" fontId="18" fillId="0" borderId="40" xfId="0" applyFont="1" applyBorder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37" fillId="0" borderId="55" xfId="0" applyFont="1" applyFill="1" applyBorder="1" applyAlignment="1">
      <alignment horizontal="center" vertical="center"/>
    </xf>
    <xf numFmtId="0" fontId="17" fillId="17" borderId="0" xfId="0" applyNumberFormat="1" applyFont="1" applyFill="1" applyAlignment="1">
      <alignment horizontal="left" vertical="center"/>
    </xf>
    <xf numFmtId="0" fontId="5" fillId="17" borderId="0" xfId="0" applyNumberFormat="1" applyFont="1" applyFill="1" applyAlignment="1">
      <alignment horizontal="center" vertical="center"/>
    </xf>
    <xf numFmtId="0" fontId="5" fillId="17" borderId="0" xfId="0" applyNumberFormat="1" applyFont="1" applyFill="1" applyBorder="1" applyAlignment="1" applyProtection="1">
      <alignment horizontal="center" vertical="center"/>
    </xf>
    <xf numFmtId="0" fontId="17" fillId="17" borderId="0" xfId="0" applyNumberFormat="1" applyFont="1" applyFill="1">
      <alignment vertical="center"/>
    </xf>
    <xf numFmtId="0" fontId="0" fillId="17" borderId="0" xfId="0" applyNumberFormat="1" applyFill="1">
      <alignment vertical="center"/>
    </xf>
    <xf numFmtId="0" fontId="17" fillId="17" borderId="26" xfId="0" applyNumberFormat="1" applyFont="1" applyFill="1" applyBorder="1" applyAlignment="1">
      <alignment horizontal="left" vertical="center"/>
    </xf>
    <xf numFmtId="0" fontId="6" fillId="17" borderId="26" xfId="0" applyNumberFormat="1" applyFont="1" applyFill="1" applyBorder="1" applyAlignment="1" applyProtection="1">
      <alignment horizontal="left" vertical="center"/>
    </xf>
    <xf numFmtId="0" fontId="18" fillId="2" borderId="0" xfId="0" applyNumberFormat="1" applyFont="1" applyFill="1" applyBorder="1" applyAlignment="1" applyProtection="1">
      <alignment vertical="center"/>
    </xf>
    <xf numFmtId="0" fontId="38" fillId="2" borderId="0" xfId="0" applyNumberFormat="1" applyFont="1" applyFill="1" applyBorder="1" applyAlignment="1" applyProtection="1">
      <alignment vertical="center"/>
    </xf>
    <xf numFmtId="41" fontId="39" fillId="0" borderId="43" xfId="0" applyNumberFormat="1" applyFont="1" applyBorder="1">
      <alignment vertical="center"/>
    </xf>
    <xf numFmtId="0" fontId="13" fillId="2" borderId="11" xfId="0" applyNumberFormat="1" applyFont="1" applyFill="1" applyBorder="1" applyAlignment="1" applyProtection="1">
      <alignment vertical="center"/>
    </xf>
    <xf numFmtId="0" fontId="13" fillId="7" borderId="1" xfId="0" applyNumberFormat="1" applyFont="1" applyFill="1" applyBorder="1" applyAlignment="1" applyProtection="1">
      <alignment horizontal="right" vertical="center"/>
    </xf>
    <xf numFmtId="0" fontId="13" fillId="8" borderId="1" xfId="0" applyNumberFormat="1" applyFont="1" applyFill="1" applyBorder="1" applyAlignment="1" applyProtection="1">
      <alignment horizontal="left" vertical="center"/>
    </xf>
    <xf numFmtId="41" fontId="6" fillId="8" borderId="19" xfId="2" applyNumberFormat="1" applyFont="1" applyFill="1" applyBorder="1" applyAlignment="1" applyProtection="1">
      <alignment vertical="center"/>
    </xf>
    <xf numFmtId="0" fontId="13" fillId="2" borderId="11" xfId="0" applyNumberFormat="1" applyFont="1" applyFill="1" applyBorder="1" applyAlignment="1" applyProtection="1">
      <alignment vertical="center" wrapText="1"/>
    </xf>
    <xf numFmtId="0" fontId="13" fillId="8" borderId="1" xfId="0" applyNumberFormat="1" applyFont="1" applyFill="1" applyBorder="1" applyAlignment="1" applyProtection="1">
      <alignment horizontal="left" vertical="center" wrapText="1"/>
    </xf>
    <xf numFmtId="41" fontId="6" fillId="8" borderId="19" xfId="2" applyNumberFormat="1" applyFont="1" applyFill="1" applyBorder="1" applyAlignment="1" applyProtection="1">
      <alignment horizontal="center" vertical="center"/>
    </xf>
    <xf numFmtId="0" fontId="13" fillId="2" borderId="12" xfId="0" applyNumberFormat="1" applyFont="1" applyFill="1" applyBorder="1" applyAlignment="1" applyProtection="1">
      <alignment vertical="center" wrapText="1"/>
    </xf>
    <xf numFmtId="0" fontId="13" fillId="7" borderId="13" xfId="0" applyNumberFormat="1" applyFont="1" applyFill="1" applyBorder="1" applyAlignment="1" applyProtection="1">
      <alignment horizontal="right" vertical="center"/>
    </xf>
    <xf numFmtId="0" fontId="13" fillId="8" borderId="13" xfId="0" applyNumberFormat="1" applyFont="1" applyFill="1" applyBorder="1" applyAlignment="1" applyProtection="1">
      <alignment horizontal="left" vertical="center"/>
    </xf>
    <xf numFmtId="41" fontId="6" fillId="8" borderId="17" xfId="2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vertical="center" wrapText="1"/>
    </xf>
    <xf numFmtId="0" fontId="13" fillId="7" borderId="0" xfId="0" applyNumberFormat="1" applyFont="1" applyFill="1" applyBorder="1" applyAlignment="1" applyProtection="1">
      <alignment horizontal="right" vertical="center"/>
    </xf>
    <xf numFmtId="0" fontId="13" fillId="8" borderId="0" xfId="0" applyNumberFormat="1" applyFont="1" applyFill="1" applyBorder="1" applyAlignment="1" applyProtection="1">
      <alignment horizontal="left" vertical="center"/>
    </xf>
    <xf numFmtId="41" fontId="13" fillId="0" borderId="0" xfId="2" applyFont="1">
      <alignment vertical="center"/>
    </xf>
    <xf numFmtId="0" fontId="40" fillId="2" borderId="15" xfId="0" applyNumberFormat="1" applyFont="1" applyFill="1" applyBorder="1" applyAlignment="1">
      <alignment horizontal="left" vertical="center"/>
    </xf>
    <xf numFmtId="41" fontId="38" fillId="7" borderId="15" xfId="2" applyNumberFormat="1" applyFont="1" applyFill="1" applyBorder="1" applyAlignment="1" applyProtection="1">
      <alignment horizontal="center" vertical="center"/>
    </xf>
    <xf numFmtId="41" fontId="41" fillId="2" borderId="15" xfId="0" applyNumberFormat="1" applyFont="1" applyFill="1" applyBorder="1" applyAlignment="1" applyProtection="1">
      <alignment horizontal="center" vertical="center"/>
    </xf>
    <xf numFmtId="0" fontId="40" fillId="6" borderId="15" xfId="0" applyNumberFormat="1" applyFont="1" applyFill="1" applyBorder="1" applyAlignment="1">
      <alignment horizontal="left" vertical="center"/>
    </xf>
    <xf numFmtId="41" fontId="40" fillId="6" borderId="15" xfId="0" applyNumberFormat="1" applyFont="1" applyFill="1" applyBorder="1" applyAlignment="1" applyProtection="1">
      <alignment horizontal="center" vertical="center"/>
    </xf>
    <xf numFmtId="0" fontId="40" fillId="4" borderId="15" xfId="0" applyNumberFormat="1" applyFont="1" applyFill="1" applyBorder="1" applyAlignment="1">
      <alignment horizontal="left" vertical="center"/>
    </xf>
    <xf numFmtId="9" fontId="38" fillId="0" borderId="15" xfId="1" applyNumberFormat="1" applyFont="1" applyBorder="1">
      <alignment vertical="center"/>
    </xf>
    <xf numFmtId="0" fontId="14" fillId="2" borderId="15" xfId="0" applyNumberFormat="1" applyFont="1" applyFill="1" applyBorder="1" applyAlignment="1">
      <alignment horizontal="left" vertical="center"/>
    </xf>
    <xf numFmtId="41" fontId="38" fillId="0" borderId="0" xfId="2" applyNumberFormat="1" applyFont="1">
      <alignment vertical="center"/>
    </xf>
    <xf numFmtId="0" fontId="38" fillId="0" borderId="15" xfId="0" applyNumberFormat="1" applyFont="1" applyBorder="1" applyAlignment="1">
      <alignment horizontal="center" vertical="center"/>
    </xf>
    <xf numFmtId="0" fontId="38" fillId="0" borderId="39" xfId="0" applyNumberFormat="1" applyFont="1" applyBorder="1">
      <alignment vertical="center"/>
    </xf>
    <xf numFmtId="0" fontId="39" fillId="0" borderId="15" xfId="0" applyNumberFormat="1" applyFont="1" applyBorder="1" applyAlignment="1">
      <alignment horizontal="center" vertical="center"/>
    </xf>
    <xf numFmtId="0" fontId="39" fillId="0" borderId="40" xfId="0" applyNumberFormat="1" applyFont="1" applyBorder="1" applyAlignment="1">
      <alignment horizontal="center" vertical="center"/>
    </xf>
    <xf numFmtId="0" fontId="38" fillId="0" borderId="15" xfId="0" applyNumberFormat="1" applyFont="1" applyBorder="1" applyAlignment="1">
      <alignment vertical="center"/>
    </xf>
    <xf numFmtId="0" fontId="38" fillId="0" borderId="40" xfId="0" applyNumberFormat="1" applyFont="1" applyBorder="1">
      <alignment vertical="center"/>
    </xf>
    <xf numFmtId="41" fontId="38" fillId="0" borderId="15" xfId="2" applyFont="1" applyBorder="1">
      <alignment vertical="center"/>
    </xf>
    <xf numFmtId="41" fontId="38" fillId="2" borderId="15" xfId="0" applyNumberFormat="1" applyFont="1" applyFill="1" applyBorder="1" applyAlignment="1" applyProtection="1">
      <alignment vertical="center"/>
    </xf>
    <xf numFmtId="0" fontId="38" fillId="0" borderId="41" xfId="0" applyNumberFormat="1" applyFont="1" applyBorder="1">
      <alignment vertical="center"/>
    </xf>
    <xf numFmtId="41" fontId="38" fillId="2" borderId="42" xfId="0" applyNumberFormat="1" applyFont="1" applyFill="1" applyBorder="1" applyAlignment="1" applyProtection="1">
      <alignment horizontal="center" vertical="center"/>
    </xf>
    <xf numFmtId="0" fontId="42" fillId="10" borderId="0" xfId="0" applyNumberFormat="1" applyFont="1" applyFill="1" applyBorder="1" applyAlignment="1" applyProtection="1">
      <alignment vertical="center"/>
    </xf>
    <xf numFmtId="0" fontId="21" fillId="17" borderId="0" xfId="0" applyNumberFormat="1" applyFont="1" applyFill="1" applyAlignment="1">
      <alignment horizontal="left" vertical="center"/>
    </xf>
    <xf numFmtId="0" fontId="5" fillId="17" borderId="0" xfId="0" applyNumberFormat="1" applyFont="1" applyFill="1" applyAlignment="1">
      <alignment horizontal="left" vertical="center"/>
    </xf>
    <xf numFmtId="0" fontId="20" fillId="13" borderId="0" xfId="0" applyFont="1" applyFill="1" applyBorder="1" applyAlignment="1" applyProtection="1">
      <alignment vertical="center"/>
    </xf>
    <xf numFmtId="0" fontId="0" fillId="13" borderId="0" xfId="0" applyFont="1" applyFill="1" applyBorder="1" applyAlignment="1" applyProtection="1">
      <alignment vertical="center"/>
    </xf>
    <xf numFmtId="0" fontId="0" fillId="13" borderId="24" xfId="0" applyFont="1" applyFill="1" applyBorder="1" applyAlignment="1" applyProtection="1">
      <alignment vertical="center"/>
    </xf>
    <xf numFmtId="41" fontId="20" fillId="13" borderId="26" xfId="2" applyNumberFormat="1" applyFont="1" applyFill="1" applyBorder="1" applyAlignment="1" applyProtection="1">
      <alignment vertical="center"/>
    </xf>
    <xf numFmtId="0" fontId="20" fillId="13" borderId="26" xfId="0" applyFont="1" applyFill="1" applyBorder="1" applyAlignment="1" applyProtection="1">
      <alignment vertical="center"/>
    </xf>
    <xf numFmtId="0" fontId="0" fillId="13" borderId="27" xfId="0" applyFont="1" applyFill="1" applyBorder="1" applyAlignment="1" applyProtection="1">
      <alignment vertical="center"/>
    </xf>
    <xf numFmtId="41" fontId="20" fillId="13" borderId="20" xfId="2" applyNumberFormat="1" applyFont="1" applyFill="1" applyBorder="1" applyAlignment="1" applyProtection="1">
      <alignment vertical="center"/>
    </xf>
    <xf numFmtId="0" fontId="20" fillId="13" borderId="21" xfId="0" applyFont="1" applyFill="1" applyBorder="1">
      <alignment vertical="center"/>
    </xf>
    <xf numFmtId="0" fontId="0" fillId="13" borderId="22" xfId="0" applyFill="1" applyBorder="1">
      <alignment vertical="center"/>
    </xf>
    <xf numFmtId="0" fontId="0" fillId="0" borderId="0" xfId="0" applyBorder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>
      <alignment vertical="center"/>
    </xf>
    <xf numFmtId="0" fontId="36" fillId="0" borderId="37" xfId="0" applyNumberFormat="1" applyFont="1" applyFill="1" applyBorder="1" applyAlignment="1">
      <alignment horizontal="center" vertical="center"/>
    </xf>
    <xf numFmtId="0" fontId="36" fillId="0" borderId="38" xfId="0" applyNumberFormat="1" applyFont="1" applyFill="1" applyBorder="1" applyAlignment="1">
      <alignment horizontal="center" vertical="center"/>
    </xf>
    <xf numFmtId="41" fontId="36" fillId="0" borderId="38" xfId="2" applyNumberFormat="1" applyFont="1" applyFill="1" applyBorder="1" applyAlignment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/>
    </xf>
    <xf numFmtId="9" fontId="18" fillId="0" borderId="15" xfId="0" applyNumberFormat="1" applyFont="1" applyFill="1" applyBorder="1" applyAlignment="1" applyProtection="1">
      <alignment horizontal="center" vertical="center"/>
    </xf>
    <xf numFmtId="0" fontId="20" fillId="7" borderId="15" xfId="0" applyNumberFormat="1" applyFont="1" applyFill="1" applyBorder="1" applyAlignment="1" applyProtection="1">
      <alignment horizontal="center" vertical="center"/>
    </xf>
    <xf numFmtId="0" fontId="39" fillId="0" borderId="23" xfId="0" applyNumberFormat="1" applyFont="1" applyFill="1" applyBorder="1" applyAlignment="1" applyProtection="1">
      <alignment horizontal="center" vertical="center"/>
    </xf>
    <xf numFmtId="0" fontId="39" fillId="0" borderId="34" xfId="0" applyNumberFormat="1" applyFont="1" applyFill="1" applyBorder="1" applyAlignment="1" applyProtection="1">
      <alignment horizontal="center" vertical="center"/>
    </xf>
    <xf numFmtId="0" fontId="40" fillId="2" borderId="23" xfId="0" applyNumberFormat="1" applyFont="1" applyFill="1" applyBorder="1" applyAlignment="1">
      <alignment horizontal="center" vertical="center"/>
    </xf>
    <xf numFmtId="0" fontId="40" fillId="2" borderId="34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38" fillId="0" borderId="38" xfId="0" applyNumberFormat="1" applyFont="1" applyBorder="1" applyAlignment="1">
      <alignment horizontal="center" vertical="center"/>
    </xf>
    <xf numFmtId="0" fontId="38" fillId="0" borderId="37" xfId="0" applyNumberFormat="1" applyFont="1" applyBorder="1" applyAlignment="1">
      <alignment horizontal="center" vertical="center"/>
    </xf>
    <xf numFmtId="0" fontId="38" fillId="0" borderId="39" xfId="0" applyNumberFormat="1" applyFont="1" applyBorder="1" applyAlignment="1">
      <alignment horizontal="center" vertical="center"/>
    </xf>
    <xf numFmtId="0" fontId="38" fillId="0" borderId="23" xfId="0" applyNumberFormat="1" applyFont="1" applyBorder="1" applyAlignment="1">
      <alignment horizontal="center" vertical="center"/>
    </xf>
    <xf numFmtId="0" fontId="38" fillId="0" borderId="34" xfId="0" applyNumberFormat="1" applyFont="1" applyBorder="1" applyAlignment="1">
      <alignment horizontal="center" vertical="center"/>
    </xf>
    <xf numFmtId="0" fontId="43" fillId="18" borderId="0" xfId="0" applyNumberFormat="1" applyFont="1" applyFill="1" applyBorder="1" applyAlignment="1">
      <alignment horizontal="left" vertical="center" wrapText="1"/>
    </xf>
    <xf numFmtId="0" fontId="38" fillId="0" borderId="23" xfId="0" applyNumberFormat="1" applyFont="1" applyFill="1" applyBorder="1" applyAlignment="1" applyProtection="1">
      <alignment horizontal="center" vertical="center"/>
    </xf>
    <xf numFmtId="0" fontId="38" fillId="0" borderId="34" xfId="0" applyNumberFormat="1" applyFont="1" applyFill="1" applyBorder="1" applyAlignment="1" applyProtection="1">
      <alignment horizontal="center" vertical="center"/>
    </xf>
    <xf numFmtId="41" fontId="38" fillId="7" borderId="23" xfId="0" applyNumberFormat="1" applyFont="1" applyFill="1" applyBorder="1" applyAlignment="1" applyProtection="1">
      <alignment horizontal="center" vertical="center"/>
    </xf>
    <xf numFmtId="41" fontId="38" fillId="7" borderId="34" xfId="0" applyNumberFormat="1" applyFont="1" applyFill="1" applyBorder="1" applyAlignment="1" applyProtection="1">
      <alignment horizontal="center" vertical="center"/>
    </xf>
    <xf numFmtId="41" fontId="38" fillId="2" borderId="23" xfId="0" applyNumberFormat="1" applyFont="1" applyFill="1" applyBorder="1" applyAlignment="1" applyProtection="1">
      <alignment horizontal="center" vertical="center"/>
    </xf>
    <xf numFmtId="41" fontId="38" fillId="2" borderId="34" xfId="0" applyNumberFormat="1" applyFont="1" applyFill="1" applyBorder="1" applyAlignment="1" applyProtection="1">
      <alignment horizontal="center" vertical="center"/>
    </xf>
    <xf numFmtId="0" fontId="6" fillId="11" borderId="0" xfId="0" applyNumberFormat="1" applyFont="1" applyFill="1" applyBorder="1" applyAlignment="1" applyProtection="1">
      <alignment horizontal="left" vertical="center" wrapText="1"/>
    </xf>
    <xf numFmtId="41" fontId="38" fillId="0" borderId="44" xfId="0" applyNumberFormat="1" applyFont="1" applyFill="1" applyBorder="1" applyAlignment="1" applyProtection="1">
      <alignment horizontal="center" vertical="center"/>
    </xf>
    <xf numFmtId="41" fontId="38" fillId="0" borderId="45" xfId="0" applyNumberFormat="1" applyFont="1" applyFill="1" applyBorder="1" applyAlignment="1" applyProtection="1">
      <alignment horizontal="center" vertical="center"/>
    </xf>
    <xf numFmtId="0" fontId="38" fillId="0" borderId="46" xfId="0" applyNumberFormat="1" applyFont="1" applyBorder="1" applyAlignment="1">
      <alignment horizontal="center" vertical="center"/>
    </xf>
    <xf numFmtId="0" fontId="38" fillId="0" borderId="47" xfId="0" applyNumberFormat="1" applyFont="1" applyBorder="1" applyAlignment="1">
      <alignment horizontal="center" vertical="center"/>
    </xf>
    <xf numFmtId="0" fontId="1" fillId="14" borderId="50" xfId="0" applyNumberFormat="1" applyFont="1" applyFill="1" applyBorder="1" applyAlignment="1">
      <alignment horizontal="left" vertical="center" wrapText="1"/>
    </xf>
    <xf numFmtId="0" fontId="1" fillId="14" borderId="51" xfId="0" applyNumberFormat="1" applyFont="1" applyFill="1" applyBorder="1" applyAlignment="1">
      <alignment horizontal="left" vertical="center" wrapText="1"/>
    </xf>
    <xf numFmtId="0" fontId="1" fillId="14" borderId="52" xfId="0" applyNumberFormat="1" applyFont="1" applyFill="1" applyBorder="1" applyAlignment="1">
      <alignment horizontal="left" vertical="center" wrapText="1"/>
    </xf>
    <xf numFmtId="0" fontId="1" fillId="15" borderId="53" xfId="0" applyNumberFormat="1" applyFont="1" applyFill="1" applyBorder="1" applyAlignment="1">
      <alignment horizontal="left" vertical="center" wrapText="1"/>
    </xf>
    <xf numFmtId="0" fontId="1" fillId="15" borderId="54" xfId="0" applyNumberFormat="1" applyFont="1" applyFill="1" applyBorder="1" applyAlignment="1">
      <alignment horizontal="left" vertical="center" wrapText="1"/>
    </xf>
    <xf numFmtId="0" fontId="1" fillId="15" borderId="33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0" fillId="2" borderId="29" xfId="0" applyNumberFormat="1" applyFont="1" applyFill="1" applyBorder="1" applyAlignment="1" applyProtection="1">
      <alignment horizontal="left" vertical="center"/>
    </xf>
    <xf numFmtId="0" fontId="0" fillId="2" borderId="31" xfId="0" applyNumberFormat="1" applyFont="1" applyFill="1" applyBorder="1" applyAlignment="1" applyProtection="1">
      <alignment horizontal="left" vertical="center"/>
    </xf>
    <xf numFmtId="0" fontId="0" fillId="2" borderId="30" xfId="0" applyNumberFormat="1" applyFont="1" applyFill="1" applyBorder="1" applyAlignment="1" applyProtection="1">
      <alignment horizontal="left" vertical="center"/>
    </xf>
    <xf numFmtId="0" fontId="9" fillId="9" borderId="14" xfId="0" applyNumberFormat="1" applyFont="1" applyFill="1" applyBorder="1" applyAlignment="1" applyProtection="1">
      <alignment horizontal="left" vertical="center" wrapText="1"/>
    </xf>
    <xf numFmtId="0" fontId="9" fillId="9" borderId="9" xfId="0" applyNumberFormat="1" applyFont="1" applyFill="1" applyBorder="1" applyAlignment="1" applyProtection="1">
      <alignment horizontal="left" vertical="center" wrapText="1"/>
    </xf>
    <xf numFmtId="0" fontId="9" fillId="9" borderId="18" xfId="2" applyNumberFormat="1" applyFont="1" applyFill="1" applyBorder="1" applyAlignment="1" applyProtection="1">
      <alignment horizontal="left" vertical="center" wrapText="1"/>
    </xf>
    <xf numFmtId="0" fontId="9" fillId="9" borderId="12" xfId="0" applyNumberFormat="1" applyFont="1" applyFill="1" applyBorder="1" applyAlignment="1" applyProtection="1">
      <alignment horizontal="left" vertical="center" wrapText="1"/>
    </xf>
    <xf numFmtId="0" fontId="9" fillId="9" borderId="13" xfId="0" applyNumberFormat="1" applyFont="1" applyFill="1" applyBorder="1" applyAlignment="1" applyProtection="1">
      <alignment horizontal="left" vertical="center" wrapText="1"/>
    </xf>
    <xf numFmtId="0" fontId="9" fillId="9" borderId="17" xfId="2" applyNumberFormat="1" applyFont="1" applyFill="1" applyBorder="1" applyAlignment="1" applyProtection="1">
      <alignment horizontal="left" vertical="center" wrapText="1"/>
    </xf>
    <xf numFmtId="0" fontId="6" fillId="9" borderId="0" xfId="0" applyNumberFormat="1" applyFont="1" applyFill="1" applyBorder="1" applyAlignment="1" applyProtection="1">
      <alignment horizontal="left" vertical="center" wrapText="1"/>
    </xf>
    <xf numFmtId="0" fontId="6" fillId="8" borderId="31" xfId="0" applyNumberFormat="1" applyFont="1" applyFill="1" applyBorder="1" applyAlignment="1" applyProtection="1">
      <alignment horizontal="center" vertical="center"/>
    </xf>
    <xf numFmtId="0" fontId="6" fillId="8" borderId="30" xfId="0" applyNumberFormat="1" applyFont="1" applyFill="1" applyBorder="1" applyAlignment="1" applyProtection="1">
      <alignment horizontal="center" vertical="center"/>
    </xf>
    <xf numFmtId="0" fontId="13" fillId="2" borderId="32" xfId="0" applyNumberFormat="1" applyFont="1" applyFill="1" applyBorder="1" applyAlignment="1" applyProtection="1">
      <alignment horizontal="center" vertical="center"/>
    </xf>
    <xf numFmtId="0" fontId="13" fillId="2" borderId="33" xfId="0" applyNumberFormat="1" applyFont="1" applyFill="1" applyBorder="1" applyAlignment="1" applyProtection="1">
      <alignment horizontal="center" vertical="center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23" fillId="0" borderId="23" xfId="0" applyNumberFormat="1" applyFont="1" applyFill="1" applyBorder="1" applyAlignment="1" applyProtection="1">
      <alignment horizontal="left" vertical="center" wrapText="1"/>
    </xf>
    <xf numFmtId="0" fontId="23" fillId="0" borderId="35" xfId="0" applyNumberFormat="1" applyFont="1" applyFill="1" applyBorder="1" applyAlignment="1" applyProtection="1">
      <alignment horizontal="left" vertical="center" wrapText="1"/>
    </xf>
    <xf numFmtId="0" fontId="23" fillId="0" borderId="35" xfId="2" applyNumberFormat="1" applyFont="1" applyFill="1" applyBorder="1" applyAlignment="1" applyProtection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left" vertical="center" wrapText="1"/>
    </xf>
    <xf numFmtId="0" fontId="5" fillId="12" borderId="0" xfId="0" applyNumberFormat="1" applyFont="1" applyFill="1" applyAlignment="1">
      <alignment horizontal="left" vertical="center"/>
    </xf>
    <xf numFmtId="41" fontId="0" fillId="7" borderId="23" xfId="2" applyNumberFormat="1" applyFont="1" applyFill="1" applyBorder="1" applyAlignment="1" applyProtection="1">
      <alignment horizontal="center" vertical="center"/>
    </xf>
    <xf numFmtId="41" fontId="0" fillId="7" borderId="34" xfId="2" applyNumberFormat="1" applyFont="1" applyFill="1" applyBorder="1" applyAlignment="1" applyProtection="1">
      <alignment horizontal="center" vertical="center"/>
    </xf>
    <xf numFmtId="9" fontId="0" fillId="0" borderId="23" xfId="2" applyNumberFormat="1" applyFont="1" applyFill="1" applyBorder="1" applyAlignment="1" applyProtection="1">
      <alignment horizontal="right" vertical="center"/>
    </xf>
    <xf numFmtId="9" fontId="0" fillId="0" borderId="34" xfId="2" applyNumberFormat="1" applyFont="1" applyFill="1" applyBorder="1" applyAlignment="1" applyProtection="1">
      <alignment horizontal="right" vertical="center"/>
    </xf>
    <xf numFmtId="41" fontId="0" fillId="0" borderId="23" xfId="2" applyNumberFormat="1" applyFont="1" applyFill="1" applyBorder="1" applyAlignment="1" applyProtection="1">
      <alignment horizontal="center" vertical="center"/>
    </xf>
    <xf numFmtId="41" fontId="0" fillId="0" borderId="34" xfId="2" applyNumberFormat="1" applyFont="1" applyFill="1" applyBorder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horizontal="center" vertical="center"/>
    </xf>
    <xf numFmtId="0" fontId="2" fillId="4" borderId="35" xfId="0" applyNumberFormat="1" applyFont="1" applyFill="1" applyBorder="1" applyAlignment="1" applyProtection="1">
      <alignment horizontal="center" vertical="center"/>
    </xf>
    <xf numFmtId="0" fontId="2" fillId="4" borderId="34" xfId="0" applyNumberFormat="1" applyFont="1" applyFill="1" applyBorder="1" applyAlignment="1" applyProtection="1">
      <alignment horizontal="center" vertical="center"/>
    </xf>
    <xf numFmtId="9" fontId="20" fillId="13" borderId="25" xfId="1" applyNumberFormat="1" applyFont="1" applyFill="1" applyBorder="1" applyAlignment="1" applyProtection="1">
      <alignment horizontal="left" vertical="top" wrapText="1"/>
    </xf>
    <xf numFmtId="9" fontId="20" fillId="13" borderId="26" xfId="1" applyNumberFormat="1" applyFont="1" applyFill="1" applyBorder="1" applyAlignment="1" applyProtection="1">
      <alignment horizontal="left" vertical="top" wrapText="1"/>
    </xf>
    <xf numFmtId="9" fontId="20" fillId="13" borderId="27" xfId="1" applyNumberFormat="1" applyFont="1" applyFill="1" applyBorder="1" applyAlignment="1" applyProtection="1">
      <alignment horizontal="left" vertical="top" wrapText="1"/>
    </xf>
    <xf numFmtId="0" fontId="11" fillId="4" borderId="39" xfId="0" applyNumberFormat="1" applyFont="1" applyFill="1" applyBorder="1" applyAlignment="1">
      <alignment horizontal="center" vertical="center"/>
    </xf>
    <xf numFmtId="0" fontId="11" fillId="4" borderId="1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39" xfId="0" applyNumberFormat="1" applyFont="1" applyBorder="1" applyAlignment="1">
      <alignment horizontal="center" vertical="center"/>
    </xf>
    <xf numFmtId="0" fontId="18" fillId="0" borderId="15" xfId="0" applyNumberFormat="1" applyFon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5" fillId="12" borderId="0" xfId="0" applyNumberFormat="1" applyFont="1" applyFill="1" applyAlignment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백분율" xfId="1" builtinId="5"/>
    <cellStyle name="쉼표 [0]" xfId="2" builtinId="6"/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314325</xdr:rowOff>
    </xdr:from>
    <xdr:to>
      <xdr:col>7</xdr:col>
      <xdr:colOff>266700</xdr:colOff>
      <xdr:row>13</xdr:row>
      <xdr:rowOff>314325</xdr:rowOff>
    </xdr:to>
    <xdr:cxnSp macro="">
      <xdr:nvCxnSpPr>
        <xdr:cNvPr id="7" name="화살표 7" hidden="1"/>
        <xdr:cNvCxnSpPr/>
      </xdr:nvCxnSpPr>
      <xdr:spPr>
        <a:xfrm>
          <a:off x="9179719" y="4476750"/>
          <a:ext cx="2357437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190500</xdr:rowOff>
    </xdr:from>
    <xdr:to>
      <xdr:col>6</xdr:col>
      <xdr:colOff>685801</xdr:colOff>
      <xdr:row>18</xdr:row>
      <xdr:rowOff>76200</xdr:rowOff>
    </xdr:to>
    <xdr:cxnSp macro="">
      <xdr:nvCxnSpPr>
        <xdr:cNvPr id="29" name="화살표 29"/>
        <xdr:cNvCxnSpPr/>
      </xdr:nvCxnSpPr>
      <xdr:spPr>
        <a:xfrm flipH="1">
          <a:off x="6524625" y="3352800"/>
          <a:ext cx="4943476" cy="3409950"/>
        </a:xfrm>
        <a:prstGeom prst="straightConnector1">
          <a:avLst/>
        </a:prstGeom>
        <a:ln>
          <a:solidFill>
            <a:srgbClr val="FF6600"/>
          </a:solidFill>
          <a:headEnd w="med" len="med"/>
          <a:tailEnd type="arrow" w="med" len="med"/>
        </a:ln>
      </xdr:spPr>
      <xdr:style>
        <a:lnRef idx="2">
          <a:schemeClr val="accent2">
            <a:shade val="2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cxnSp>
    <xdr:clientData/>
  </xdr:twoCellAnchor>
  <xdr:twoCellAnchor>
    <xdr:from>
      <xdr:col>3</xdr:col>
      <xdr:colOff>95250</xdr:colOff>
      <xdr:row>32</xdr:row>
      <xdr:rowOff>200025</xdr:rowOff>
    </xdr:from>
    <xdr:to>
      <xdr:col>7</xdr:col>
      <xdr:colOff>1469234</xdr:colOff>
      <xdr:row>36</xdr:row>
      <xdr:rowOff>78581</xdr:rowOff>
    </xdr:to>
    <xdr:cxnSp macro="">
      <xdr:nvCxnSpPr>
        <xdr:cNvPr id="31" name="화살표 31"/>
        <xdr:cNvCxnSpPr/>
      </xdr:nvCxnSpPr>
      <xdr:spPr>
        <a:xfrm flipH="1" flipV="1">
          <a:off x="6867525" y="12525375"/>
          <a:ext cx="7727159" cy="1164431"/>
        </a:xfrm>
        <a:prstGeom prst="straightConnector1">
          <a:avLst/>
        </a:prstGeom>
        <a:ln>
          <a:solidFill>
            <a:srgbClr val="FF6600"/>
          </a:solidFill>
          <a:headEnd w="med" len="med"/>
          <a:tailEnd type="arrow" w="med" len="med"/>
        </a:ln>
      </xdr:spPr>
      <xdr:style>
        <a:lnRef idx="2">
          <a:schemeClr val="accent2">
            <a:shade val="2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cxnSp>
    <xdr:clientData/>
  </xdr:twoCellAnchor>
  <xdr:twoCellAnchor>
    <xdr:from>
      <xdr:col>2</xdr:col>
      <xdr:colOff>704850</xdr:colOff>
      <xdr:row>8</xdr:row>
      <xdr:rowOff>285750</xdr:rowOff>
    </xdr:from>
    <xdr:to>
      <xdr:col>2</xdr:col>
      <xdr:colOff>1162050</xdr:colOff>
      <xdr:row>12</xdr:row>
      <xdr:rowOff>47626</xdr:rowOff>
    </xdr:to>
    <xdr:cxnSp macro="">
      <xdr:nvCxnSpPr>
        <xdr:cNvPr id="32" name="화살표 32"/>
        <xdr:cNvCxnSpPr/>
      </xdr:nvCxnSpPr>
      <xdr:spPr>
        <a:xfrm flipH="1">
          <a:off x="5638800" y="3448050"/>
          <a:ext cx="457200" cy="1095376"/>
        </a:xfrm>
        <a:prstGeom prst="straightConnector1">
          <a:avLst/>
        </a:prstGeom>
        <a:ln>
          <a:solidFill>
            <a:srgbClr val="FF6600"/>
          </a:solidFill>
          <a:headEnd w="med" len="med"/>
          <a:tailEnd type="arrow" w="med" len="med"/>
        </a:ln>
      </xdr:spPr>
      <xdr:style>
        <a:lnRef idx="2">
          <a:schemeClr val="accent2">
            <a:shade val="2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cxnSp>
    <xdr:clientData/>
  </xdr:twoCellAnchor>
  <xdr:twoCellAnchor>
    <xdr:from>
      <xdr:col>3</xdr:col>
      <xdr:colOff>28575</xdr:colOff>
      <xdr:row>23</xdr:row>
      <xdr:rowOff>266700</xdr:rowOff>
    </xdr:from>
    <xdr:to>
      <xdr:col>5</xdr:col>
      <xdr:colOff>285750</xdr:colOff>
      <xdr:row>24</xdr:row>
      <xdr:rowOff>219075</xdr:rowOff>
    </xdr:to>
    <xdr:cxnSp macro="">
      <xdr:nvCxnSpPr>
        <xdr:cNvPr id="10" name="화살표 30"/>
        <xdr:cNvCxnSpPr/>
      </xdr:nvCxnSpPr>
      <xdr:spPr>
        <a:xfrm flipV="1">
          <a:off x="6800850" y="8429625"/>
          <a:ext cx="3409950" cy="447675"/>
        </a:xfrm>
        <a:prstGeom prst="straightConnector1">
          <a:avLst/>
        </a:prstGeom>
        <a:ln>
          <a:solidFill>
            <a:srgbClr val="FF6600"/>
          </a:solidFill>
          <a:headEnd w="med" len="med"/>
          <a:tailEnd type="arrow" w="med" len="med"/>
        </a:ln>
      </xdr:spPr>
      <xdr:style>
        <a:lnRef idx="2">
          <a:schemeClr val="accent2">
            <a:shade val="2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cxnSp>
    <xdr:clientData/>
  </xdr:twoCellAnchor>
  <xdr:twoCellAnchor>
    <xdr:from>
      <xdr:col>3</xdr:col>
      <xdr:colOff>76200</xdr:colOff>
      <xdr:row>20</xdr:row>
      <xdr:rowOff>171450</xdr:rowOff>
    </xdr:from>
    <xdr:to>
      <xdr:col>4</xdr:col>
      <xdr:colOff>1704975</xdr:colOff>
      <xdr:row>34</xdr:row>
      <xdr:rowOff>95251</xdr:rowOff>
    </xdr:to>
    <xdr:cxnSp macro="">
      <xdr:nvCxnSpPr>
        <xdr:cNvPr id="21" name="화살표 30"/>
        <xdr:cNvCxnSpPr/>
      </xdr:nvCxnSpPr>
      <xdr:spPr>
        <a:xfrm flipV="1">
          <a:off x="6848475" y="7372350"/>
          <a:ext cx="2305050" cy="5648326"/>
        </a:xfrm>
        <a:prstGeom prst="straightConnector1">
          <a:avLst/>
        </a:prstGeom>
        <a:ln>
          <a:solidFill>
            <a:srgbClr val="FF6600"/>
          </a:solidFill>
          <a:headEnd w="med" len="med"/>
          <a:tailEnd type="arrow" w="med" len="med"/>
        </a:ln>
      </xdr:spPr>
      <xdr:style>
        <a:lnRef idx="2">
          <a:schemeClr val="accent2">
            <a:shade val="2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cxnSp>
    <xdr:clientData/>
  </xdr:twoCellAnchor>
  <xdr:twoCellAnchor>
    <xdr:from>
      <xdr:col>2</xdr:col>
      <xdr:colOff>1365250</xdr:colOff>
      <xdr:row>5</xdr:row>
      <xdr:rowOff>285750</xdr:rowOff>
    </xdr:from>
    <xdr:to>
      <xdr:col>6</xdr:col>
      <xdr:colOff>904875</xdr:colOff>
      <xdr:row>17</xdr:row>
      <xdr:rowOff>31750</xdr:rowOff>
    </xdr:to>
    <xdr:cxnSp macro="">
      <xdr:nvCxnSpPr>
        <xdr:cNvPr id="8" name="화살표 32"/>
        <xdr:cNvCxnSpPr/>
      </xdr:nvCxnSpPr>
      <xdr:spPr>
        <a:xfrm flipV="1">
          <a:off x="6286500" y="2540000"/>
          <a:ext cx="6127750" cy="4191000"/>
        </a:xfrm>
        <a:prstGeom prst="straightConnector1">
          <a:avLst/>
        </a:prstGeom>
        <a:ln>
          <a:solidFill>
            <a:srgbClr val="FF6600"/>
          </a:solidFill>
          <a:headEnd w="med" len="med"/>
          <a:tailEnd type="arrow" w="med" len="med"/>
        </a:ln>
      </xdr:spPr>
      <xdr:style>
        <a:lnRef idx="2">
          <a:schemeClr val="accent2">
            <a:shade val="2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47625</xdr:rowOff>
    </xdr:from>
    <xdr:to>
      <xdr:col>7</xdr:col>
      <xdr:colOff>419100</xdr:colOff>
      <xdr:row>26</xdr:row>
      <xdr:rowOff>133350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685800" y="342900"/>
          <a:ext cx="8620125" cy="993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8"/>
  <sheetViews>
    <sheetView tabSelected="1" zoomScale="60" zoomScaleNormal="60" zoomScaleSheetLayoutView="75" workbookViewId="0">
      <selection activeCell="J17" sqref="J17"/>
    </sheetView>
  </sheetViews>
  <sheetFormatPr defaultColWidth="9" defaultRowHeight="16.5" x14ac:dyDescent="0.3"/>
  <cols>
    <col min="1" max="1" width="4.875" style="29" customWidth="1"/>
    <col min="2" max="2" width="59.875" style="3" customWidth="1"/>
    <col min="3" max="3" width="24.125" style="37" customWidth="1"/>
    <col min="4" max="4" width="8.875" style="29" customWidth="1"/>
    <col min="5" max="5" width="32.5" style="3" customWidth="1"/>
    <col min="6" max="6" width="20.875" style="3" customWidth="1"/>
    <col min="7" max="7" width="29.625" style="29" customWidth="1"/>
    <col min="8" max="8" width="37.625" style="5" customWidth="1"/>
    <col min="9" max="9" width="19" style="3" customWidth="1"/>
    <col min="10" max="10" width="12.5" bestFit="1" customWidth="1"/>
  </cols>
  <sheetData>
    <row r="1" spans="1:10" ht="23.45" customHeight="1" x14ac:dyDescent="0.3">
      <c r="A1" s="66"/>
      <c r="B1" s="67" t="s">
        <v>14</v>
      </c>
      <c r="C1" s="67"/>
      <c r="D1" s="67"/>
      <c r="E1" s="67"/>
      <c r="F1" s="67"/>
      <c r="G1" s="67"/>
      <c r="H1" s="66"/>
    </row>
    <row r="2" spans="1:10" s="4" customFormat="1" ht="51.75" customHeight="1" x14ac:dyDescent="0.3">
      <c r="A2" s="32"/>
      <c r="B2" s="255" t="s">
        <v>134</v>
      </c>
      <c r="C2" s="255"/>
      <c r="D2" s="255"/>
      <c r="E2" s="255"/>
      <c r="F2" s="255"/>
      <c r="G2" s="255"/>
      <c r="H2" s="65"/>
    </row>
    <row r="3" spans="1:10" s="4" customFormat="1" ht="33.75" customHeight="1" x14ac:dyDescent="0.3">
      <c r="A3" s="32"/>
      <c r="D3" s="63"/>
      <c r="E3" s="63"/>
      <c r="F3" s="63"/>
      <c r="G3" s="63"/>
      <c r="H3" s="64"/>
    </row>
    <row r="4" spans="1:10" s="4" customFormat="1" ht="35.25" customHeight="1" thickBot="1" x14ac:dyDescent="0.35">
      <c r="A4" s="29"/>
      <c r="B4" s="175" t="s">
        <v>88</v>
      </c>
      <c r="C4" s="176"/>
      <c r="D4" s="30"/>
      <c r="E4" s="172" t="s">
        <v>95</v>
      </c>
      <c r="F4" s="173"/>
      <c r="G4" s="174"/>
      <c r="H4" s="29"/>
    </row>
    <row r="5" spans="1:10" s="4" customFormat="1" ht="33.75" customHeight="1" x14ac:dyDescent="0.3">
      <c r="A5" s="30"/>
      <c r="B5" s="109" t="s">
        <v>75</v>
      </c>
      <c r="C5" s="58">
        <v>2500000000</v>
      </c>
      <c r="D5" s="34"/>
      <c r="E5" s="267" t="s">
        <v>19</v>
      </c>
      <c r="F5" s="268"/>
      <c r="G5" s="269"/>
      <c r="H5" s="24" t="s">
        <v>78</v>
      </c>
    </row>
    <row r="6" spans="1:10" s="4" customFormat="1" ht="38.25" customHeight="1" x14ac:dyDescent="0.3">
      <c r="A6" s="39"/>
      <c r="B6" s="57" t="s">
        <v>46</v>
      </c>
      <c r="C6" s="58">
        <v>300000000</v>
      </c>
      <c r="D6" s="35"/>
      <c r="E6" s="111" t="s">
        <v>130</v>
      </c>
      <c r="F6" s="113">
        <v>0.5</v>
      </c>
      <c r="G6" s="112">
        <f>(C18-C17)*F6</f>
        <v>1895000000</v>
      </c>
      <c r="H6" s="241" t="s">
        <v>121</v>
      </c>
      <c r="I6" s="242"/>
      <c r="J6" s="242"/>
    </row>
    <row r="7" spans="1:10" s="4" customFormat="1" ht="33.75" customHeight="1" x14ac:dyDescent="0.3">
      <c r="A7" s="39"/>
      <c r="B7" s="117" t="s">
        <v>79</v>
      </c>
      <c r="C7" s="58">
        <v>1000000000</v>
      </c>
      <c r="D7" s="35"/>
      <c r="E7" s="49" t="s">
        <v>66</v>
      </c>
      <c r="F7" s="53">
        <v>2</v>
      </c>
      <c r="G7" s="101" t="s">
        <v>53</v>
      </c>
      <c r="H7" s="104" t="s">
        <v>105</v>
      </c>
    </row>
    <row r="8" spans="1:10" s="4" customFormat="1" ht="26.25" customHeight="1" x14ac:dyDescent="0.3">
      <c r="A8" s="39"/>
      <c r="B8" s="57" t="s">
        <v>3</v>
      </c>
      <c r="C8" s="58">
        <v>0</v>
      </c>
      <c r="D8" s="35"/>
      <c r="E8" s="50" t="s">
        <v>67</v>
      </c>
      <c r="F8" s="51">
        <f>1.5/(1.5+1*F7)</f>
        <v>0.42857142857142855</v>
      </c>
      <c r="G8" s="52">
        <f>ROUNDDOWN((C18+C8)*F8,0)</f>
        <v>1624285714</v>
      </c>
      <c r="H8" s="104" t="s">
        <v>103</v>
      </c>
    </row>
    <row r="9" spans="1:10" s="4" customFormat="1" ht="26.25" customHeight="1" thickBot="1" x14ac:dyDescent="0.35">
      <c r="A9" s="39"/>
      <c r="B9" s="59" t="s">
        <v>49</v>
      </c>
      <c r="C9" s="60">
        <f>C5+C6+C7+C8</f>
        <v>3800000000</v>
      </c>
      <c r="D9" s="118"/>
      <c r="E9" s="134" t="s">
        <v>68</v>
      </c>
      <c r="F9" s="135"/>
      <c r="G9" s="159">
        <f>MAX(500000000,MIN(G6,G8,3000000000))</f>
        <v>1624285714</v>
      </c>
    </row>
    <row r="10" spans="1:10" s="4" customFormat="1" ht="26.25" customHeight="1" x14ac:dyDescent="0.3">
      <c r="A10" s="39"/>
      <c r="B10" s="120"/>
      <c r="C10" s="120"/>
      <c r="D10" s="119"/>
      <c r="E10" s="136" t="s">
        <v>90</v>
      </c>
      <c r="F10" s="137"/>
      <c r="G10" s="138"/>
      <c r="H10" s="241" t="s">
        <v>104</v>
      </c>
      <c r="I10" s="266"/>
    </row>
    <row r="11" spans="1:10" s="55" customFormat="1" ht="26.25" customHeight="1" x14ac:dyDescent="0.3">
      <c r="A11" s="39"/>
      <c r="B11" s="120"/>
      <c r="C11" s="120"/>
      <c r="D11" s="119"/>
      <c r="E11" s="139" t="s">
        <v>91</v>
      </c>
      <c r="F11" s="140"/>
      <c r="G11" s="141"/>
      <c r="H11" s="241"/>
      <c r="I11" s="266"/>
    </row>
    <row r="12" spans="1:10" s="55" customFormat="1" ht="26.25" customHeight="1" thickBot="1" x14ac:dyDescent="0.35">
      <c r="A12" s="39"/>
      <c r="B12" s="177" t="s">
        <v>89</v>
      </c>
      <c r="C12" s="178"/>
      <c r="D12" s="119"/>
      <c r="E12" s="142" t="s">
        <v>129</v>
      </c>
      <c r="F12" s="140"/>
      <c r="G12" s="141"/>
      <c r="H12" s="4"/>
    </row>
    <row r="13" spans="1:10" s="4" customFormat="1" ht="26.25" customHeight="1" x14ac:dyDescent="0.3">
      <c r="A13" s="39"/>
      <c r="B13" s="149" t="s">
        <v>80</v>
      </c>
      <c r="C13" s="150">
        <f>C9</f>
        <v>3800000000</v>
      </c>
      <c r="D13" s="121"/>
      <c r="E13" s="143" t="s">
        <v>92</v>
      </c>
      <c r="F13" s="140"/>
      <c r="G13" s="141"/>
      <c r="J13" s="102"/>
    </row>
    <row r="14" spans="1:10" s="4" customFormat="1" ht="26.25" customHeight="1" x14ac:dyDescent="0.3">
      <c r="A14" s="39"/>
      <c r="B14" s="123" t="s">
        <v>81</v>
      </c>
      <c r="C14" s="133"/>
      <c r="D14" s="121"/>
      <c r="E14" s="139" t="s">
        <v>93</v>
      </c>
      <c r="F14" s="140"/>
      <c r="G14" s="141"/>
    </row>
    <row r="15" spans="1:10" s="4" customFormat="1" ht="26.25" customHeight="1" thickBot="1" x14ac:dyDescent="0.35">
      <c r="A15" s="39"/>
      <c r="B15" s="125" t="s">
        <v>82</v>
      </c>
      <c r="C15" s="126">
        <v>10000000</v>
      </c>
      <c r="D15" s="36"/>
      <c r="E15" s="144" t="s">
        <v>94</v>
      </c>
      <c r="F15" s="145"/>
      <c r="G15" s="146"/>
      <c r="H15" s="55"/>
    </row>
    <row r="16" spans="1:10" s="4" customFormat="1" ht="26.25" customHeight="1" x14ac:dyDescent="0.3">
      <c r="A16" s="39"/>
      <c r="B16" s="125" t="s">
        <v>83</v>
      </c>
      <c r="C16" s="127">
        <v>0</v>
      </c>
      <c r="D16" s="36"/>
      <c r="E16" s="270" t="s">
        <v>52</v>
      </c>
      <c r="F16" s="271"/>
      <c r="G16" s="272"/>
      <c r="H16" s="26"/>
    </row>
    <row r="17" spans="1:9" s="4" customFormat="1" ht="41.25" customHeight="1" thickBot="1" x14ac:dyDescent="0.35">
      <c r="A17" s="39"/>
      <c r="B17" s="148" t="s">
        <v>96</v>
      </c>
      <c r="C17" s="129">
        <v>0</v>
      </c>
      <c r="D17" s="36"/>
      <c r="E17" s="273"/>
      <c r="F17" s="274"/>
      <c r="G17" s="275"/>
      <c r="H17" s="26"/>
    </row>
    <row r="18" spans="1:9" s="4" customFormat="1" ht="26.25" customHeight="1" thickBot="1" x14ac:dyDescent="0.35">
      <c r="A18" s="39"/>
      <c r="B18" s="151" t="s">
        <v>85</v>
      </c>
      <c r="C18" s="152">
        <f>C13-C14-C15-C16+C17</f>
        <v>3790000000</v>
      </c>
      <c r="D18" s="36"/>
      <c r="E18" s="61"/>
      <c r="F18" s="61"/>
      <c r="G18" s="62"/>
      <c r="H18" s="26"/>
      <c r="I18" s="55"/>
    </row>
    <row r="19" spans="1:9" ht="20.25" x14ac:dyDescent="0.3">
      <c r="B19" s="130" t="s">
        <v>84</v>
      </c>
      <c r="C19" s="131">
        <f>IF(G6&lt;=0,0,G9)</f>
        <v>1624285714</v>
      </c>
      <c r="E19" s="40" t="s">
        <v>17</v>
      </c>
      <c r="F19" s="41"/>
      <c r="G19" s="42"/>
    </row>
    <row r="20" spans="1:9" s="4" customFormat="1" ht="20.45" customHeight="1" x14ac:dyDescent="0.3">
      <c r="A20" s="38"/>
      <c r="B20" s="128" t="s">
        <v>98</v>
      </c>
      <c r="C20" s="132">
        <v>500000000</v>
      </c>
      <c r="D20" s="33"/>
      <c r="E20" s="43" t="s">
        <v>30</v>
      </c>
      <c r="F20" s="44" t="s">
        <v>39</v>
      </c>
      <c r="G20" s="45" t="s">
        <v>31</v>
      </c>
      <c r="I20" s="27"/>
    </row>
    <row r="21" spans="1:9" s="4" customFormat="1" ht="20.45" customHeight="1" x14ac:dyDescent="0.3">
      <c r="A21" s="38"/>
      <c r="B21" s="123" t="s">
        <v>99</v>
      </c>
      <c r="C21" s="124"/>
      <c r="D21" s="122"/>
      <c r="E21" s="46" t="s">
        <v>34</v>
      </c>
      <c r="F21" s="47">
        <v>0.1</v>
      </c>
      <c r="G21" s="48" t="s">
        <v>38</v>
      </c>
      <c r="I21" s="27"/>
    </row>
    <row r="22" spans="1:9" s="4" customFormat="1" ht="35.25" customHeight="1" x14ac:dyDescent="0.3">
      <c r="A22" s="38"/>
      <c r="B22" s="130" t="s">
        <v>86</v>
      </c>
      <c r="C22" s="131">
        <f>IF(C6&lt;=20000000,C6,MIN(200000000,MAX(20000000,C6*0.2)))</f>
        <v>60000000</v>
      </c>
      <c r="D22" s="110"/>
      <c r="E22" s="46" t="s">
        <v>7</v>
      </c>
      <c r="F22" s="47">
        <v>0.2</v>
      </c>
      <c r="G22" s="48">
        <v>10000000</v>
      </c>
      <c r="I22" s="27"/>
    </row>
    <row r="23" spans="1:9" s="4" customFormat="1" ht="20.45" customHeight="1" x14ac:dyDescent="0.3">
      <c r="A23" s="38"/>
      <c r="B23" s="151" t="s">
        <v>87</v>
      </c>
      <c r="C23" s="152">
        <f>C19+C20+C21+C22</f>
        <v>2184285714</v>
      </c>
      <c r="D23" s="33"/>
      <c r="E23" s="46" t="s">
        <v>6</v>
      </c>
      <c r="F23" s="47">
        <v>0.3</v>
      </c>
      <c r="G23" s="48">
        <v>60000000</v>
      </c>
      <c r="I23" s="27"/>
    </row>
    <row r="24" spans="1:9" s="4" customFormat="1" ht="39" customHeight="1" x14ac:dyDescent="0.3">
      <c r="A24" s="38"/>
      <c r="B24" s="155" t="s">
        <v>97</v>
      </c>
      <c r="C24" s="156">
        <f>C18-C23</f>
        <v>1605714286</v>
      </c>
      <c r="D24" s="33"/>
      <c r="E24" s="46" t="s">
        <v>1</v>
      </c>
      <c r="F24" s="47">
        <v>0.4</v>
      </c>
      <c r="G24" s="48">
        <v>160000000</v>
      </c>
      <c r="I24" s="27"/>
    </row>
    <row r="25" spans="1:9" s="4" customFormat="1" ht="35.25" customHeight="1" x14ac:dyDescent="0.3">
      <c r="A25" s="38"/>
      <c r="B25" s="153" t="s">
        <v>28</v>
      </c>
      <c r="C25" s="154">
        <f>IF(C24&gt;3000000000,0.5,IF(C24&gt;1000000000,0.4,IF(C24&gt;500000000,0.3,IF(C24&gt;100000000,0.2,0.1))))</f>
        <v>0.4</v>
      </c>
      <c r="D25" s="31"/>
      <c r="E25" s="114" t="s">
        <v>43</v>
      </c>
      <c r="F25" s="115">
        <v>0.5</v>
      </c>
      <c r="G25" s="116">
        <v>460000000</v>
      </c>
      <c r="I25" s="27"/>
    </row>
    <row r="26" spans="1:9" s="4" customFormat="1" ht="35.25" customHeight="1" thickBot="1" x14ac:dyDescent="0.35">
      <c r="A26" s="39"/>
      <c r="B26" s="157" t="s">
        <v>141</v>
      </c>
      <c r="C26" s="158">
        <f>ROUNDDOWN(IF(C24&lt;=100000000,#REF!*0.1,IF(C24&lt;=500000000,C24*0.2-10000000,IF(C24&lt;=1000000000,C24*0.3-60000000,IF(C24&lt;=3000000000,C24*0.4-160000000,IF(C24&gt;3000000000,C24*0.5-460000000))))),0)*0.97</f>
        <v>467817142.57999998</v>
      </c>
      <c r="D26" s="33"/>
      <c r="E26" s="260" t="s">
        <v>106</v>
      </c>
      <c r="F26" s="261"/>
      <c r="G26" s="261"/>
      <c r="H26" s="262"/>
    </row>
    <row r="27" spans="1:9" s="55" customFormat="1" ht="50.25" customHeight="1" x14ac:dyDescent="0.3">
      <c r="A27" s="39"/>
      <c r="D27" s="33"/>
      <c r="E27" s="263" t="s">
        <v>77</v>
      </c>
      <c r="F27" s="264"/>
      <c r="G27" s="264"/>
      <c r="H27" s="265"/>
    </row>
    <row r="28" spans="1:9" s="55" customFormat="1" ht="50.25" customHeight="1" x14ac:dyDescent="0.3">
      <c r="A28" s="39"/>
      <c r="D28" s="33"/>
      <c r="E28" s="147"/>
      <c r="F28" s="147"/>
      <c r="G28" s="147"/>
      <c r="H28" s="147"/>
    </row>
    <row r="29" spans="1:9" s="55" customFormat="1" ht="38.25" customHeight="1" x14ac:dyDescent="0.3">
      <c r="A29" s="39"/>
      <c r="B29" s="216" t="s">
        <v>132</v>
      </c>
      <c r="C29" s="67"/>
      <c r="D29" s="67"/>
      <c r="E29" s="67"/>
      <c r="F29" s="67"/>
      <c r="G29" s="67"/>
    </row>
    <row r="30" spans="1:9" s="4" customFormat="1" ht="26.25" customHeight="1" thickBot="1" x14ac:dyDescent="0.35">
      <c r="A30" s="39"/>
      <c r="D30" s="34"/>
    </row>
    <row r="31" spans="1:9" ht="27" thickBot="1" x14ac:dyDescent="0.35">
      <c r="B31" s="239" t="s">
        <v>16</v>
      </c>
      <c r="C31" s="240"/>
      <c r="E31" s="281" t="s">
        <v>2</v>
      </c>
      <c r="F31" s="281"/>
      <c r="G31" s="281"/>
      <c r="H31" s="281"/>
    </row>
    <row r="32" spans="1:9" ht="26.25" x14ac:dyDescent="0.3">
      <c r="B32" s="197" t="s">
        <v>71</v>
      </c>
      <c r="C32" s="198">
        <v>1000000000</v>
      </c>
      <c r="E32" s="279" t="s">
        <v>44</v>
      </c>
      <c r="F32" s="280"/>
      <c r="G32" s="277" t="s">
        <v>12</v>
      </c>
      <c r="H32" s="278"/>
    </row>
    <row r="33" spans="1:9" ht="26.25" x14ac:dyDescent="0.3">
      <c r="B33" s="197" t="s">
        <v>72</v>
      </c>
      <c r="C33" s="199">
        <f>H37</f>
        <v>710000000</v>
      </c>
      <c r="E33" s="182" t="s">
        <v>40</v>
      </c>
      <c r="F33" s="183">
        <v>1</v>
      </c>
      <c r="G33" s="184" t="s">
        <v>40</v>
      </c>
      <c r="H33" s="185">
        <v>600000000</v>
      </c>
    </row>
    <row r="34" spans="1:9" ht="78.75" x14ac:dyDescent="0.3">
      <c r="B34" s="200" t="s">
        <v>73</v>
      </c>
      <c r="C34" s="201">
        <f>(C32-C33)</f>
        <v>290000000</v>
      </c>
      <c r="E34" s="186" t="s">
        <v>58</v>
      </c>
      <c r="F34" s="183">
        <v>2</v>
      </c>
      <c r="G34" s="187" t="s">
        <v>124</v>
      </c>
      <c r="H34" s="185">
        <v>50000000</v>
      </c>
    </row>
    <row r="35" spans="1:9" ht="52.5" x14ac:dyDescent="0.3">
      <c r="B35" s="202" t="s">
        <v>74</v>
      </c>
      <c r="C35" s="203">
        <f>IF(C34/F37&gt;3000000000,0.5,IF(C34/F37&gt;1000000000,0.4,IF(C34/F37&gt;500000000,0.3,IF(C34/F37&gt;100000000,0.2,0.1))))</f>
        <v>0.1</v>
      </c>
      <c r="E35" s="186" t="s">
        <v>57</v>
      </c>
      <c r="F35" s="183">
        <v>0</v>
      </c>
      <c r="G35" s="184" t="s">
        <v>56</v>
      </c>
      <c r="H35" s="188">
        <v>20000000</v>
      </c>
    </row>
    <row r="36" spans="1:9" ht="78.75" x14ac:dyDescent="0.3">
      <c r="B36" s="204" t="s">
        <v>135</v>
      </c>
      <c r="C36" s="54">
        <f>ROUNDDOWN(IF(C34/F37&lt;=100000000,C34*C35,IF(C34/F37&lt;=500000000,C34*C35-10000000,IF(C34/F37&lt;=1000000000,C34*C35-60000000,IF(C34/F37&lt;=3000000000,C34*C35-160000000,IF(C34/F37&gt;3000000000,C34*C35-460000000))))),0)*0.97</f>
        <v>28130000</v>
      </c>
      <c r="E36" s="189" t="s">
        <v>36</v>
      </c>
      <c r="F36" s="190">
        <v>1</v>
      </c>
      <c r="G36" s="191" t="s">
        <v>9</v>
      </c>
      <c r="H36" s="192">
        <v>10000000</v>
      </c>
    </row>
    <row r="37" spans="1:9" s="2" customFormat="1" ht="26.25" x14ac:dyDescent="0.3">
      <c r="A37" s="29"/>
      <c r="B37" s="105"/>
      <c r="C37" s="106"/>
      <c r="D37" s="29"/>
      <c r="E37" s="193" t="s">
        <v>70</v>
      </c>
      <c r="F37" s="194">
        <f>SUM(F33:F36)</f>
        <v>4</v>
      </c>
      <c r="G37" s="195"/>
      <c r="H37" s="196">
        <f>F33*H33+F34*H34+F35*H35+F36*H36</f>
        <v>710000000</v>
      </c>
      <c r="I37" s="3"/>
    </row>
    <row r="39" spans="1:9" x14ac:dyDescent="0.3">
      <c r="B39" s="276" t="s">
        <v>136</v>
      </c>
      <c r="C39" s="276"/>
      <c r="D39" s="276"/>
      <c r="E39" s="276"/>
    </row>
    <row r="40" spans="1:9" ht="37.5" customHeight="1" x14ac:dyDescent="0.3">
      <c r="B40" s="276"/>
      <c r="C40" s="276"/>
      <c r="D40" s="276"/>
      <c r="E40" s="276"/>
    </row>
    <row r="42" spans="1:9" s="55" customFormat="1" ht="38.25" customHeight="1" x14ac:dyDescent="0.3">
      <c r="A42" s="39"/>
      <c r="B42" s="216" t="s">
        <v>131</v>
      </c>
      <c r="C42" s="67"/>
      <c r="D42" s="67"/>
      <c r="E42" s="67"/>
      <c r="F42" s="67"/>
      <c r="G42" s="67"/>
    </row>
    <row r="43" spans="1:9" ht="17.25" thickBot="1" x14ac:dyDescent="0.35"/>
    <row r="44" spans="1:9" ht="27.75" thickTop="1" thickBot="1" x14ac:dyDescent="0.35">
      <c r="B44" s="244" t="s">
        <v>62</v>
      </c>
      <c r="C44" s="243" t="s">
        <v>59</v>
      </c>
      <c r="D44" s="243"/>
      <c r="E44" s="243"/>
      <c r="F44" s="258" t="s">
        <v>61</v>
      </c>
      <c r="G44" s="180"/>
      <c r="H44" s="205"/>
    </row>
    <row r="45" spans="1:9" s="2" customFormat="1" ht="27" thickBot="1" x14ac:dyDescent="0.35">
      <c r="A45" s="29"/>
      <c r="B45" s="245"/>
      <c r="C45" s="246" t="s">
        <v>60</v>
      </c>
      <c r="D45" s="247"/>
      <c r="E45" s="206" t="s">
        <v>65</v>
      </c>
      <c r="F45" s="259"/>
      <c r="G45" s="180"/>
      <c r="H45" s="205"/>
      <c r="I45" s="3"/>
    </row>
    <row r="46" spans="1:9" ht="27" thickBot="1" x14ac:dyDescent="0.35">
      <c r="B46" s="207" t="s">
        <v>63</v>
      </c>
      <c r="C46" s="237" t="s">
        <v>101</v>
      </c>
      <c r="D46" s="238"/>
      <c r="E46" s="208" t="s">
        <v>100</v>
      </c>
      <c r="F46" s="209" t="s">
        <v>69</v>
      </c>
      <c r="G46" s="180"/>
      <c r="H46" s="205"/>
    </row>
    <row r="47" spans="1:9" ht="27" thickBot="1" x14ac:dyDescent="0.35">
      <c r="B47" s="207" t="s">
        <v>64</v>
      </c>
      <c r="C47" s="249" t="s">
        <v>123</v>
      </c>
      <c r="D47" s="250"/>
      <c r="E47" s="210"/>
      <c r="F47" s="211"/>
      <c r="G47" s="180"/>
      <c r="H47" s="205"/>
    </row>
    <row r="48" spans="1:9" s="2" customFormat="1" ht="27" thickBot="1" x14ac:dyDescent="0.35">
      <c r="A48" s="29"/>
      <c r="B48" s="207" t="s">
        <v>140</v>
      </c>
      <c r="C48" s="251">
        <v>467817143</v>
      </c>
      <c r="D48" s="252"/>
      <c r="E48" s="212">
        <v>246102857</v>
      </c>
      <c r="F48" s="211"/>
      <c r="G48" s="180"/>
      <c r="H48" s="205"/>
      <c r="I48" s="3"/>
    </row>
    <row r="49" spans="1:9" ht="27" thickBot="1" x14ac:dyDescent="0.35">
      <c r="B49" s="207" t="s">
        <v>137</v>
      </c>
      <c r="C49" s="253">
        <v>0</v>
      </c>
      <c r="D49" s="254"/>
      <c r="E49" s="213">
        <f>C36</f>
        <v>28130000</v>
      </c>
      <c r="F49" s="211"/>
      <c r="G49" s="180"/>
      <c r="H49" s="205"/>
    </row>
    <row r="50" spans="1:9" s="2" customFormat="1" ht="27" thickBot="1" x14ac:dyDescent="0.35">
      <c r="A50" s="29"/>
      <c r="B50" s="214" t="s">
        <v>76</v>
      </c>
      <c r="C50" s="256">
        <f>C48+C49</f>
        <v>467817143</v>
      </c>
      <c r="D50" s="257"/>
      <c r="E50" s="215">
        <f>E48+E49</f>
        <v>274232857</v>
      </c>
      <c r="F50" s="181">
        <f>C50-E50</f>
        <v>193584286</v>
      </c>
      <c r="G50" s="180" t="s">
        <v>122</v>
      </c>
      <c r="H50" s="205"/>
      <c r="I50" s="3"/>
    </row>
    <row r="51" spans="1:9" s="2" customFormat="1" ht="17.25" thickTop="1" x14ac:dyDescent="0.3">
      <c r="A51" s="29"/>
      <c r="B51" s="103"/>
      <c r="C51" s="107"/>
      <c r="D51" s="110"/>
      <c r="E51" s="110"/>
      <c r="F51" s="3"/>
      <c r="G51" s="29"/>
      <c r="H51" s="5"/>
      <c r="I51" s="3"/>
    </row>
    <row r="52" spans="1:9" s="2" customFormat="1" ht="122.25" customHeight="1" x14ac:dyDescent="0.3">
      <c r="A52" s="29"/>
      <c r="B52" s="248" t="s">
        <v>133</v>
      </c>
      <c r="C52" s="248"/>
      <c r="D52" s="248"/>
      <c r="E52" s="248"/>
      <c r="F52" s="248"/>
      <c r="G52" s="248"/>
      <c r="H52" s="248"/>
      <c r="I52" s="3"/>
    </row>
    <row r="53" spans="1:9" x14ac:dyDescent="0.3">
      <c r="B53" s="103"/>
    </row>
    <row r="54" spans="1:9" x14ac:dyDescent="0.3">
      <c r="C54" s="107">
        <f>C26</f>
        <v>467817142.57999998</v>
      </c>
      <c r="E54" s="108">
        <f>C26</f>
        <v>467817142.57999998</v>
      </c>
    </row>
    <row r="58" spans="1:9" x14ac:dyDescent="0.3">
      <c r="E58" s="103" t="s">
        <v>102</v>
      </c>
    </row>
  </sheetData>
  <mergeCells count="22">
    <mergeCell ref="B52:H52"/>
    <mergeCell ref="C47:D47"/>
    <mergeCell ref="C48:D48"/>
    <mergeCell ref="C49:D49"/>
    <mergeCell ref="B2:G2"/>
    <mergeCell ref="C50:D50"/>
    <mergeCell ref="F44:F45"/>
    <mergeCell ref="E26:H26"/>
    <mergeCell ref="E27:H27"/>
    <mergeCell ref="H10:I11"/>
    <mergeCell ref="E5:G5"/>
    <mergeCell ref="E16:G17"/>
    <mergeCell ref="B39:E40"/>
    <mergeCell ref="G32:H32"/>
    <mergeCell ref="E32:F32"/>
    <mergeCell ref="E31:H31"/>
    <mergeCell ref="C46:D46"/>
    <mergeCell ref="B31:C31"/>
    <mergeCell ref="H6:J6"/>
    <mergeCell ref="C44:E44"/>
    <mergeCell ref="B44:B45"/>
    <mergeCell ref="C45:D45"/>
  </mergeCells>
  <phoneticPr fontId="25" type="noConversion"/>
  <pageMargins left="0.69972223043441772" right="0.69972223043441772" top="0.75" bottom="0.75" header="0.30000001192092896" footer="0.30000001192092896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2"/>
  <sheetViews>
    <sheetView zoomScale="90" zoomScaleNormal="90" zoomScaleSheetLayoutView="75" workbookViewId="0">
      <selection activeCell="I29" sqref="I29"/>
    </sheetView>
  </sheetViews>
  <sheetFormatPr defaultColWidth="9" defaultRowHeight="16.5" x14ac:dyDescent="0.3"/>
  <cols>
    <col min="1" max="1" width="9" style="2"/>
    <col min="2" max="2" width="37.625" style="2" customWidth="1"/>
    <col min="3" max="3" width="13.875" style="2" customWidth="1"/>
    <col min="4" max="4" width="18.75" style="2" hidden="1" customWidth="1"/>
    <col min="5" max="5" width="17" style="2" customWidth="1"/>
    <col min="6" max="6" width="17.125" style="2" customWidth="1"/>
    <col min="7" max="7" width="13.875" style="2" customWidth="1"/>
    <col min="8" max="8" width="9.125" style="2" customWidth="1"/>
  </cols>
  <sheetData>
    <row r="1" spans="1:10" s="2" customFormat="1" x14ac:dyDescent="0.3"/>
    <row r="2" spans="1:10" ht="26.25" x14ac:dyDescent="0.3">
      <c r="B2" s="286" t="s">
        <v>54</v>
      </c>
      <c r="C2" s="286"/>
      <c r="D2" s="286"/>
      <c r="E2" s="286"/>
      <c r="F2" s="286"/>
      <c r="G2" s="286"/>
      <c r="H2" s="286"/>
      <c r="J2" s="3"/>
    </row>
    <row r="3" spans="1:10" s="1" customFormat="1" ht="26.25" x14ac:dyDescent="0.3">
      <c r="A3" s="2"/>
      <c r="B3" s="217" t="s">
        <v>5</v>
      </c>
      <c r="C3" s="218"/>
      <c r="D3" s="218"/>
      <c r="E3" s="218"/>
      <c r="F3" s="218"/>
      <c r="G3" s="218"/>
      <c r="H3" s="218"/>
      <c r="J3" s="3"/>
    </row>
    <row r="4" spans="1:10" s="1" customFormat="1" ht="21" thickBot="1" x14ac:dyDescent="0.35">
      <c r="A4" s="2"/>
      <c r="B4" s="68" t="s">
        <v>0</v>
      </c>
      <c r="C4" s="68"/>
      <c r="D4" s="68"/>
    </row>
    <row r="5" spans="1:10" s="1" customFormat="1" ht="18.75" x14ac:dyDescent="0.3">
      <c r="A5" s="2"/>
      <c r="B5" s="88" t="s">
        <v>47</v>
      </c>
      <c r="C5" s="89">
        <v>500000000</v>
      </c>
      <c r="D5" s="69"/>
      <c r="E5" s="70"/>
      <c r="F5" s="70"/>
      <c r="G5" s="70"/>
    </row>
    <row r="6" spans="1:10" s="1" customFormat="1" ht="18.75" x14ac:dyDescent="0.3">
      <c r="A6" s="2"/>
      <c r="B6" s="90" t="s">
        <v>48</v>
      </c>
      <c r="C6" s="91">
        <v>200000000</v>
      </c>
      <c r="D6" s="69"/>
      <c r="E6" s="70"/>
      <c r="F6" s="70"/>
      <c r="G6" s="70"/>
    </row>
    <row r="7" spans="1:10" s="1" customFormat="1" ht="18.75" x14ac:dyDescent="0.3">
      <c r="A7" s="2"/>
      <c r="B7" s="90" t="s">
        <v>42</v>
      </c>
      <c r="C7" s="91">
        <v>50000000</v>
      </c>
      <c r="D7" s="69"/>
      <c r="E7" s="70"/>
      <c r="F7" s="70"/>
      <c r="G7" s="70"/>
    </row>
    <row r="8" spans="1:10" s="1" customFormat="1" ht="19.5" thickBot="1" x14ac:dyDescent="0.35">
      <c r="A8" s="2"/>
      <c r="B8" s="92" t="s">
        <v>50</v>
      </c>
      <c r="C8" s="93">
        <f>C5-C6-C7</f>
        <v>250000000</v>
      </c>
      <c r="D8" s="71"/>
      <c r="E8" s="72"/>
      <c r="F8" s="70"/>
      <c r="G8" s="70"/>
    </row>
    <row r="9" spans="1:10" s="1" customFormat="1" ht="18" thickBot="1" x14ac:dyDescent="0.35">
      <c r="A9" s="2"/>
      <c r="B9" s="94" t="s">
        <v>8</v>
      </c>
      <c r="C9" s="95">
        <f>(IF(E9&lt;=15,E9*0.02*C8,IF(E9&gt;15,15*0.02*C8)))</f>
        <v>30000000</v>
      </c>
      <c r="D9" s="76" t="s">
        <v>45</v>
      </c>
      <c r="E9" s="236">
        <v>6</v>
      </c>
      <c r="F9" s="77" t="s">
        <v>125</v>
      </c>
      <c r="G9" s="78"/>
      <c r="H9" s="79"/>
    </row>
    <row r="10" spans="1:10" s="1" customFormat="1" ht="17.25" x14ac:dyDescent="0.3">
      <c r="A10" s="2"/>
      <c r="B10" s="92" t="s">
        <v>41</v>
      </c>
      <c r="C10" s="93">
        <f>C8-C9</f>
        <v>220000000</v>
      </c>
      <c r="D10" s="80" t="s">
        <v>20</v>
      </c>
      <c r="E10" s="219" t="s">
        <v>126</v>
      </c>
      <c r="F10" s="219"/>
      <c r="G10" s="220"/>
      <c r="H10" s="221"/>
    </row>
    <row r="11" spans="1:10" s="1" customFormat="1" ht="19.5" thickBot="1" x14ac:dyDescent="0.35">
      <c r="A11" s="2"/>
      <c r="B11" s="92" t="s">
        <v>11</v>
      </c>
      <c r="C11" s="93">
        <v>2500000</v>
      </c>
      <c r="D11" s="81" t="s">
        <v>21</v>
      </c>
      <c r="E11" s="222" t="s">
        <v>127</v>
      </c>
      <c r="F11" s="223"/>
      <c r="G11" s="223"/>
      <c r="H11" s="224"/>
    </row>
    <row r="12" spans="1:10" s="1" customFormat="1" ht="18.75" x14ac:dyDescent="0.3">
      <c r="A12" s="2"/>
      <c r="B12" s="96" t="s">
        <v>35</v>
      </c>
      <c r="C12" s="97">
        <f>C10-C11</f>
        <v>217500000</v>
      </c>
      <c r="D12" s="74"/>
      <c r="E12" s="225"/>
      <c r="F12" s="226"/>
      <c r="G12" s="226"/>
      <c r="H12" s="227"/>
    </row>
    <row r="13" spans="1:10" s="1" customFormat="1" ht="44.25" customHeight="1" thickBot="1" x14ac:dyDescent="0.35">
      <c r="A13" s="2"/>
      <c r="B13" s="96" t="s">
        <v>39</v>
      </c>
      <c r="C13" s="98">
        <f>IF(C12&gt;1000000000,0.45,IF(C12&gt;500000000,0.42,IF(C12&gt;300000000,0.4,IF(C12&gt;150000000,0.38,IF(C12&gt;88000000,0.35,IF(C12&gt;46000000,0.24,IF(C12&gt;12000000,0.15,0.06)))))))</f>
        <v>0.38</v>
      </c>
      <c r="D13" s="75"/>
      <c r="E13" s="296" t="s">
        <v>128</v>
      </c>
      <c r="F13" s="297"/>
      <c r="G13" s="297"/>
      <c r="H13" s="298"/>
    </row>
    <row r="14" spans="1:10" s="1" customFormat="1" ht="19.5" thickBot="1" x14ac:dyDescent="0.35">
      <c r="A14" s="2"/>
      <c r="B14" s="99" t="s">
        <v>51</v>
      </c>
      <c r="C14" s="100">
        <f>ROUNDDOWN(IF(C12&lt;=12000000,C12*0.6,IF(C12&lt;=46000000,C12*0.15-1800000,IF(C12&lt;=88000000,C12*0.24-5220000,IF(C12&lt;=150000000,C12*0.35-14900000,IF(C12&lt;=300000000,C12*0.38-19400000,IF(C12&lt;=500000000,C12*0.4-25400000,IF(C12&lt;=1000000000,C12*0.42-35400000,IF(C12&gt;1000000000,C12*0.45-65400000)))))))),0)</f>
        <v>63250000</v>
      </c>
      <c r="D14" s="74"/>
      <c r="E14" s="73"/>
      <c r="F14" s="70"/>
      <c r="G14" s="70"/>
    </row>
    <row r="15" spans="1:10" s="1" customFormat="1" x14ac:dyDescent="0.3">
      <c r="A15" s="2"/>
    </row>
    <row r="16" spans="1:10" s="1" customFormat="1" x14ac:dyDescent="0.3">
      <c r="A16" s="2"/>
    </row>
    <row r="17" spans="1:10" s="1" customFormat="1" ht="21" thickBot="1" x14ac:dyDescent="0.35">
      <c r="A17" s="2"/>
      <c r="B17" s="23" t="s">
        <v>138</v>
      </c>
      <c r="C17" s="3"/>
      <c r="D17" s="3"/>
      <c r="E17" s="3"/>
      <c r="F17" s="229" t="s">
        <v>139</v>
      </c>
      <c r="G17" s="179"/>
      <c r="H17" s="230"/>
      <c r="J17" s="3"/>
    </row>
    <row r="18" spans="1:10" s="1" customFormat="1" ht="16.7" customHeight="1" thickTop="1" thickBot="1" x14ac:dyDescent="0.35">
      <c r="A18" s="2"/>
      <c r="B18" s="231" t="s">
        <v>30</v>
      </c>
      <c r="C18" s="232" t="s">
        <v>39</v>
      </c>
      <c r="D18" s="233" t="s">
        <v>31</v>
      </c>
      <c r="E18" s="171" t="s">
        <v>107</v>
      </c>
      <c r="F18" s="299" t="s">
        <v>37</v>
      </c>
      <c r="G18" s="300"/>
      <c r="H18" s="300"/>
      <c r="J18" s="3"/>
    </row>
    <row r="19" spans="1:10" s="1" customFormat="1" ht="17.100000000000001" customHeight="1" thickBot="1" x14ac:dyDescent="0.35">
      <c r="A19" s="2"/>
      <c r="B19" s="166" t="s">
        <v>33</v>
      </c>
      <c r="C19" s="160">
        <v>0.06</v>
      </c>
      <c r="D19" s="161" t="s">
        <v>38</v>
      </c>
      <c r="E19" s="169">
        <v>0</v>
      </c>
      <c r="F19" s="299" t="s">
        <v>30</v>
      </c>
      <c r="G19" s="300"/>
      <c r="H19" s="234" t="s">
        <v>39</v>
      </c>
      <c r="J19" s="3"/>
    </row>
    <row r="20" spans="1:10" s="1" customFormat="1" ht="21.4" customHeight="1" thickBot="1" x14ac:dyDescent="0.35">
      <c r="A20" s="2"/>
      <c r="B20" s="167" t="s">
        <v>115</v>
      </c>
      <c r="C20" s="160">
        <v>0.15</v>
      </c>
      <c r="D20" s="161">
        <v>1080000</v>
      </c>
      <c r="E20" s="169" t="s">
        <v>112</v>
      </c>
      <c r="F20" s="302" t="s">
        <v>22</v>
      </c>
      <c r="G20" s="303"/>
      <c r="H20" s="235">
        <v>0.1</v>
      </c>
      <c r="J20" s="3"/>
    </row>
    <row r="21" spans="1:10" s="1" customFormat="1" ht="21" thickBot="1" x14ac:dyDescent="0.35">
      <c r="A21" s="2"/>
      <c r="B21" s="167" t="s">
        <v>116</v>
      </c>
      <c r="C21" s="160">
        <v>0.24</v>
      </c>
      <c r="D21" s="161">
        <v>5220000</v>
      </c>
      <c r="E21" s="169" t="s">
        <v>114</v>
      </c>
      <c r="F21" s="302" t="s">
        <v>4</v>
      </c>
      <c r="G21" s="303"/>
      <c r="H21" s="235">
        <v>0.2</v>
      </c>
      <c r="J21" s="3"/>
    </row>
    <row r="22" spans="1:10" s="1" customFormat="1" ht="21" thickBot="1" x14ac:dyDescent="0.35">
      <c r="A22" s="2"/>
      <c r="B22" s="167" t="s">
        <v>117</v>
      </c>
      <c r="C22" s="160">
        <v>0.35</v>
      </c>
      <c r="D22" s="161">
        <v>14900000</v>
      </c>
      <c r="E22" s="169" t="s">
        <v>113</v>
      </c>
      <c r="F22" s="302" t="s">
        <v>10</v>
      </c>
      <c r="G22" s="303"/>
      <c r="H22" s="235">
        <v>0.22</v>
      </c>
      <c r="J22" s="3"/>
    </row>
    <row r="23" spans="1:10" s="1" customFormat="1" ht="21" thickBot="1" x14ac:dyDescent="0.35">
      <c r="A23" s="2"/>
      <c r="B23" s="167" t="s">
        <v>118</v>
      </c>
      <c r="C23" s="162">
        <v>0.38</v>
      </c>
      <c r="D23" s="163">
        <v>19400000</v>
      </c>
      <c r="E23" s="169" t="s">
        <v>108</v>
      </c>
      <c r="F23" s="302" t="s">
        <v>26</v>
      </c>
      <c r="G23" s="303"/>
      <c r="H23" s="235">
        <v>0.25</v>
      </c>
      <c r="J23" s="3"/>
    </row>
    <row r="24" spans="1:10" s="1" customFormat="1" ht="18.75" customHeight="1" thickBot="1" x14ac:dyDescent="0.35">
      <c r="A24" s="2"/>
      <c r="B24" s="167" t="s">
        <v>119</v>
      </c>
      <c r="C24" s="162">
        <v>0.4</v>
      </c>
      <c r="D24" s="163">
        <v>25400000</v>
      </c>
      <c r="E24" s="169" t="s">
        <v>109</v>
      </c>
      <c r="F24" s="301"/>
      <c r="G24" s="301"/>
      <c r="H24" s="301"/>
      <c r="I24" s="228"/>
      <c r="J24" s="3"/>
    </row>
    <row r="25" spans="1:10" s="1" customFormat="1" ht="21" thickBot="1" x14ac:dyDescent="0.35">
      <c r="A25" s="2"/>
      <c r="B25" s="167" t="s">
        <v>120</v>
      </c>
      <c r="C25" s="162">
        <v>0.42</v>
      </c>
      <c r="D25" s="163">
        <v>35400000</v>
      </c>
      <c r="E25" s="169" t="s">
        <v>110</v>
      </c>
      <c r="F25" s="301"/>
      <c r="G25" s="301"/>
      <c r="H25" s="301"/>
      <c r="I25" s="228"/>
      <c r="J25" s="3"/>
    </row>
    <row r="26" spans="1:10" s="1" customFormat="1" ht="16.7" customHeight="1" thickBot="1" x14ac:dyDescent="0.35">
      <c r="A26" s="2"/>
      <c r="B26" s="168" t="s">
        <v>24</v>
      </c>
      <c r="C26" s="164">
        <v>0.45</v>
      </c>
      <c r="D26" s="165">
        <v>65400000</v>
      </c>
      <c r="E26" s="170" t="s">
        <v>111</v>
      </c>
      <c r="F26" s="301"/>
      <c r="G26" s="301"/>
      <c r="H26" s="301"/>
      <c r="I26" s="228"/>
      <c r="J26" s="3"/>
    </row>
    <row r="27" spans="1:10" ht="18" thickTop="1" thickBot="1" x14ac:dyDescent="0.35"/>
    <row r="28" spans="1:10" ht="27" customHeight="1" thickBot="1" x14ac:dyDescent="0.35">
      <c r="B28" s="282" t="s">
        <v>55</v>
      </c>
      <c r="C28" s="283"/>
      <c r="D28" s="284"/>
      <c r="E28" s="285"/>
      <c r="F28" s="37"/>
      <c r="G28" s="29"/>
      <c r="H28" s="55"/>
      <c r="J28" s="3"/>
    </row>
    <row r="29" spans="1:10" x14ac:dyDescent="0.3">
      <c r="B29" s="293" t="s">
        <v>32</v>
      </c>
      <c r="C29" s="294"/>
      <c r="D29" s="295"/>
      <c r="E29" s="82" t="s">
        <v>37</v>
      </c>
      <c r="F29" s="1"/>
      <c r="H29" s="56"/>
    </row>
    <row r="30" spans="1:10" x14ac:dyDescent="0.3">
      <c r="B30" s="83" t="s">
        <v>30</v>
      </c>
      <c r="C30" s="287">
        <v>500000000</v>
      </c>
      <c r="D30" s="288"/>
      <c r="E30" s="84">
        <v>50000000000</v>
      </c>
      <c r="F30" s="1"/>
    </row>
    <row r="31" spans="1:10" x14ac:dyDescent="0.3">
      <c r="B31" s="85" t="s">
        <v>39</v>
      </c>
      <c r="C31" s="289">
        <f>IF(C30&gt;1000000000,0.45,IF(C30&gt;500000000,0.42,IF(C30&gt;300000000,0.4,IF(C30&gt;150000000,0.38,IF(C30&gt;88000000,0.35,IF(C30&gt;46000000,0.24,IF(C30&gt;12000000,0.15,0.06)))))))</f>
        <v>0.4</v>
      </c>
      <c r="D31" s="290"/>
      <c r="E31" s="86">
        <f>IF(E30&gt;300000000000,0.25,IF(E30&gt;20000000000,0.22,IF(E30&gt;200000000,0.2,0.1)))</f>
        <v>0.22</v>
      </c>
      <c r="F31" s="1"/>
    </row>
    <row r="32" spans="1:10" ht="17.25" thickBot="1" x14ac:dyDescent="0.35">
      <c r="B32" s="85" t="s">
        <v>23</v>
      </c>
      <c r="C32" s="291">
        <f>ROUNDDOWN(IF(C30&lt;=12000000,C30*0.6,IF(C30&lt;=46000000,C30*0.15-1800000,IF(C30&lt;=88000000,C30*0.24-5220000,IF(C30&lt;=150000000,C30*0.35-14900000,IF(C30&lt;=300000000,C30*0.38-19400000,IF(C30&lt;=500000000,C30*0.4-25400000,IF(C30&lt;=1000000000,C30*0.42-35400000,IF(C30&gt;1000000000,C30*0.45-65400000)))))))),0)</f>
        <v>174600000</v>
      </c>
      <c r="D32" s="292"/>
      <c r="E32" s="87">
        <f>ROUNDDOWN(IF(E30&lt;=200000000,E30*0.1,IF(E30&lt;=20000000000,E30*0.2,IF(E30&lt;=300000000000,E30*0.22,IF(E30&gt;300000000000,E30*0.25)))),0)</f>
        <v>11000000000</v>
      </c>
      <c r="F32" s="1"/>
    </row>
  </sheetData>
  <mergeCells count="16">
    <mergeCell ref="B28:E28"/>
    <mergeCell ref="B2:H2"/>
    <mergeCell ref="C30:D30"/>
    <mergeCell ref="C31:D31"/>
    <mergeCell ref="C32:D32"/>
    <mergeCell ref="B29:D29"/>
    <mergeCell ref="E13:H13"/>
    <mergeCell ref="F18:H18"/>
    <mergeCell ref="F25:H25"/>
    <mergeCell ref="F26:H26"/>
    <mergeCell ref="F24:H24"/>
    <mergeCell ref="F19:G19"/>
    <mergeCell ref="F20:G20"/>
    <mergeCell ref="F21:G21"/>
    <mergeCell ref="F22:G22"/>
    <mergeCell ref="F23:G23"/>
  </mergeCells>
  <phoneticPr fontId="25" type="noConversion"/>
  <pageMargins left="0.69972223043441772" right="0.69972223043441772" top="0.75" bottom="0.75" header="0.30000001192092896" footer="0.30000001192092896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"/>
  <sheetViews>
    <sheetView zoomScaleNormal="100" zoomScaleSheetLayoutView="75" workbookViewId="0">
      <selection activeCell="I9" sqref="I9"/>
    </sheetView>
  </sheetViews>
  <sheetFormatPr defaultColWidth="9" defaultRowHeight="16.5" x14ac:dyDescent="0.3"/>
  <cols>
    <col min="5" max="5" width="40.5" style="2" customWidth="1"/>
    <col min="6" max="6" width="31.125" style="2" customWidth="1"/>
  </cols>
  <sheetData>
    <row r="1" spans="1:16" ht="23.45" customHeight="1" x14ac:dyDescent="0.3">
      <c r="A1" s="286" t="s">
        <v>25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P1" s="3"/>
    </row>
    <row r="2" spans="1:16" s="4" customFormat="1" ht="9.9499999999999993" customHeight="1" x14ac:dyDescent="0.3">
      <c r="A2" s="24"/>
      <c r="B2" s="24"/>
      <c r="C2" s="24"/>
      <c r="D2" s="30"/>
      <c r="E2" s="24"/>
      <c r="F2" s="30"/>
      <c r="G2" s="30"/>
      <c r="H2" s="24"/>
      <c r="I2" s="24"/>
      <c r="J2" s="30"/>
      <c r="K2" s="26"/>
      <c r="L2" s="26"/>
      <c r="M2" s="28"/>
      <c r="N2" s="24"/>
    </row>
    <row r="3" spans="1:16" s="4" customFormat="1" ht="386.1" customHeight="1" x14ac:dyDescent="0.3">
      <c r="A3" s="24"/>
      <c r="B3" s="24"/>
      <c r="C3" s="24"/>
      <c r="D3" s="30"/>
      <c r="E3" s="24"/>
      <c r="F3" s="30"/>
      <c r="G3" s="30"/>
      <c r="H3" s="24"/>
      <c r="I3" s="24"/>
      <c r="J3" s="30"/>
      <c r="K3" s="26"/>
      <c r="L3" s="26"/>
      <c r="M3" s="28"/>
      <c r="N3" s="24"/>
    </row>
  </sheetData>
  <mergeCells count="1">
    <mergeCell ref="A1:N1"/>
  </mergeCells>
  <phoneticPr fontId="25" type="noConversion"/>
  <pageMargins left="0.69972223043441772" right="0.69972223043441772" top="0.75" bottom="0.75" header="0.30000001192092896" footer="0.30000001192092896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8"/>
  <sheetViews>
    <sheetView zoomScaleNormal="100" zoomScaleSheetLayoutView="75" workbookViewId="0">
      <selection activeCell="H27" sqref="H27"/>
    </sheetView>
  </sheetViews>
  <sheetFormatPr defaultColWidth="9" defaultRowHeight="16.5" x14ac:dyDescent="0.3"/>
  <cols>
    <col min="1" max="1" width="0.25" style="3" customWidth="1"/>
    <col min="2" max="2" width="16.125" style="3" customWidth="1"/>
    <col min="3" max="3" width="16.375" style="5" customWidth="1"/>
    <col min="4" max="4" width="15.625" style="3" customWidth="1"/>
    <col min="5" max="5" width="15.625" style="4" hidden="1" customWidth="1"/>
    <col min="6" max="6" width="14.25" style="3" customWidth="1"/>
    <col min="7" max="7" width="15.875" style="3" customWidth="1"/>
    <col min="8" max="9" width="14.25" style="3" customWidth="1"/>
    <col min="10" max="10" width="13.625" style="3" customWidth="1"/>
    <col min="11" max="11" width="15.75" style="3" customWidth="1"/>
    <col min="12" max="12" width="14.125" style="3" customWidth="1"/>
    <col min="13" max="13" width="14.25" style="3" customWidth="1"/>
    <col min="15" max="15" width="10.125" style="3" bestFit="1" customWidth="1"/>
  </cols>
  <sheetData>
    <row r="1" spans="2:15" ht="23.45" customHeight="1" x14ac:dyDescent="0.3">
      <c r="B1" s="305" t="s">
        <v>13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2:15" s="4" customFormat="1" ht="6" customHeight="1" x14ac:dyDescent="0.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15.95" customHeight="1" x14ac:dyDescent="0.3">
      <c r="B3" s="306" t="s">
        <v>30</v>
      </c>
      <c r="C3" s="307"/>
      <c r="D3" s="6" t="e">
        <f>#REF!-#REF!</f>
        <v>#REF!</v>
      </c>
      <c r="E3" s="304"/>
      <c r="F3" s="308"/>
      <c r="G3" s="308"/>
      <c r="H3" s="309"/>
      <c r="J3" s="23" t="s">
        <v>15</v>
      </c>
    </row>
    <row r="4" spans="2:15" ht="15.95" customHeight="1" x14ac:dyDescent="0.3">
      <c r="B4" s="12" t="s">
        <v>39</v>
      </c>
      <c r="C4" s="11" t="s">
        <v>27</v>
      </c>
      <c r="D4" s="10" t="e">
        <f>IF(D3&gt;3000000000,0.5,IF(D3&gt;1000000000,0.4,IF(D3&gt;500000000,0.3,IF(D3&gt;100000000,0.2,0.1))))</f>
        <v>#REF!</v>
      </c>
      <c r="E4" s="304"/>
      <c r="F4" s="8" t="s">
        <v>29</v>
      </c>
      <c r="G4" s="8"/>
      <c r="H4" s="7"/>
      <c r="J4" s="22" t="s">
        <v>30</v>
      </c>
      <c r="K4" s="21" t="s">
        <v>39</v>
      </c>
      <c r="L4" s="20" t="s">
        <v>31</v>
      </c>
      <c r="N4" s="3" t="s">
        <v>30</v>
      </c>
    </row>
    <row r="5" spans="2:15" ht="15.95" customHeight="1" x14ac:dyDescent="0.3">
      <c r="B5" s="306" t="s">
        <v>23</v>
      </c>
      <c r="C5" s="307"/>
      <c r="D5" s="9" t="e">
        <f>ROUNDDOWN(IF(D3&lt;=100000000,D3*0.1,IF(D3&lt;=500000000,D3*0.2-10000000,IF(D3&lt;=1000000000,D3*0.3-60000000,IF(D3&lt;=3000000000,D3*0.4-160000000,IF(D3&gt;3000000000,D3*0.5-460000000))))),0)</f>
        <v>#REF!</v>
      </c>
      <c r="E5" s="304"/>
      <c r="F5" s="8" t="s">
        <v>29</v>
      </c>
      <c r="G5" s="8"/>
      <c r="H5" s="7"/>
      <c r="J5" s="19" t="s">
        <v>34</v>
      </c>
      <c r="K5" s="17">
        <v>0.1</v>
      </c>
      <c r="L5" s="16" t="s">
        <v>38</v>
      </c>
      <c r="N5" s="3" t="s">
        <v>39</v>
      </c>
      <c r="O5" s="25" t="e">
        <f>IF(D3&gt;3000000000,0.5,IF(D3&gt;1000000000,0.4,IF(D3&gt;500000000,0.3,IF(D3&gt;100000000,0.2,0.1))))</f>
        <v>#REF!</v>
      </c>
    </row>
    <row r="6" spans="2:15" ht="15.95" customHeight="1" x14ac:dyDescent="0.3">
      <c r="E6" s="304"/>
      <c r="J6" s="18" t="s">
        <v>7</v>
      </c>
      <c r="K6" s="17">
        <v>0.2</v>
      </c>
      <c r="L6" s="16">
        <v>10000000</v>
      </c>
      <c r="N6" s="3" t="s">
        <v>23</v>
      </c>
      <c r="O6" s="3" t="e">
        <f>ROUNDDOWN(IF(D3&lt;=100000000,D3*0.1,IF(D3&lt;=500000000,D3*0.2-10000000,IF(D3&lt;=1000000000,D3*0.3-60000000,IF(D3&lt;=3000000000,D3*0.4-160000000,IF(D3&gt;3000000000,D3*0.5-460000000))))),0)</f>
        <v>#REF!</v>
      </c>
    </row>
    <row r="7" spans="2:15" x14ac:dyDescent="0.3">
      <c r="B7" s="3" t="s">
        <v>30</v>
      </c>
      <c r="C7" s="3"/>
      <c r="J7" s="18" t="s">
        <v>6</v>
      </c>
      <c r="K7" s="17">
        <v>0.3</v>
      </c>
      <c r="L7" s="16">
        <v>60000000</v>
      </c>
    </row>
    <row r="8" spans="2:15" x14ac:dyDescent="0.3">
      <c r="B8" s="3" t="s">
        <v>39</v>
      </c>
      <c r="C8" s="25" t="e">
        <f>IF(#REF!&gt;3000000000,0.5,IF(#REF!&gt;1000000000,0.4,IF(#REF!&gt;500000000,0.3,IF(#REF!&gt;100000000,0.2,0.1))))</f>
        <v>#REF!</v>
      </c>
      <c r="J8" s="18" t="s">
        <v>1</v>
      </c>
      <c r="K8" s="17">
        <v>0.4</v>
      </c>
      <c r="L8" s="16">
        <v>160000000</v>
      </c>
    </row>
    <row r="9" spans="2:15" x14ac:dyDescent="0.3">
      <c r="B9" s="3" t="s">
        <v>23</v>
      </c>
      <c r="C9" s="3" t="e">
        <f>ROUNDDOWN(IF(#REF!&lt;=100000000,#REF!*0.1,IF(#REF!&lt;=500000000,#REF!*0.2-10000000,IF(#REF!&lt;=1000000000,#REF!*0.3-60000000,IF(#REF!&lt;=3000000000,#REF!*0.4-160000000,IF(#REF!&gt;3000000000,#REF!*0.5-460000000))))),0)</f>
        <v>#REF!</v>
      </c>
      <c r="J9" s="15" t="s">
        <v>43</v>
      </c>
      <c r="K9" s="14">
        <v>0.5</v>
      </c>
      <c r="L9" s="13">
        <v>460000000</v>
      </c>
    </row>
    <row r="11" spans="2:15" ht="26.25" x14ac:dyDescent="0.3">
      <c r="B11" s="305" t="s">
        <v>18</v>
      </c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</row>
    <row r="13" spans="2:15" x14ac:dyDescent="0.3">
      <c r="J13" s="22" t="s">
        <v>30</v>
      </c>
      <c r="K13" s="21" t="s">
        <v>39</v>
      </c>
      <c r="L13" s="20" t="s">
        <v>31</v>
      </c>
    </row>
    <row r="14" spans="2:15" x14ac:dyDescent="0.3">
      <c r="J14" s="19" t="s">
        <v>34</v>
      </c>
      <c r="K14" s="17">
        <v>0.1</v>
      </c>
      <c r="L14" s="16" t="s">
        <v>38</v>
      </c>
    </row>
    <row r="15" spans="2:15" x14ac:dyDescent="0.3">
      <c r="J15" s="18" t="s">
        <v>7</v>
      </c>
      <c r="K15" s="17">
        <v>0.2</v>
      </c>
      <c r="L15" s="16">
        <v>10000000</v>
      </c>
    </row>
    <row r="16" spans="2:15" x14ac:dyDescent="0.3">
      <c r="J16" s="18" t="s">
        <v>6</v>
      </c>
      <c r="K16" s="17">
        <v>0.3</v>
      </c>
      <c r="L16" s="16">
        <v>60000000</v>
      </c>
    </row>
    <row r="17" spans="10:12" x14ac:dyDescent="0.3">
      <c r="J17" s="18" t="s">
        <v>1</v>
      </c>
      <c r="K17" s="17">
        <v>0.4</v>
      </c>
      <c r="L17" s="16">
        <v>160000000</v>
      </c>
    </row>
    <row r="18" spans="10:12" x14ac:dyDescent="0.3">
      <c r="J18" s="15" t="s">
        <v>43</v>
      </c>
      <c r="K18" s="14">
        <v>0.5</v>
      </c>
      <c r="L18" s="13">
        <v>460000000</v>
      </c>
    </row>
  </sheetData>
  <mergeCells count="6">
    <mergeCell ref="E3:E6"/>
    <mergeCell ref="B1:M1"/>
    <mergeCell ref="B3:C3"/>
    <mergeCell ref="F3:H3"/>
    <mergeCell ref="B11:M11"/>
    <mergeCell ref="B5:C5"/>
  </mergeCells>
  <phoneticPr fontId="25" type="noConversion"/>
  <pageMargins left="0.69972223043441772" right="0.69972223043441772" top="0.75" bottom="0.75" header="0.30000001192092896" footer="0.30000001192092896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1041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상속,증여</vt:lpstr>
      <vt:lpstr>소득세 법인세 양도소득세</vt:lpstr>
      <vt:lpstr>취득세율표</vt:lpstr>
      <vt:lpstr>상속.증여ㅅ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상순</dc:creator>
  <cp:lastModifiedBy>USER</cp:lastModifiedBy>
  <cp:revision>71</cp:revision>
  <dcterms:created xsi:type="dcterms:W3CDTF">2022-01-14T22:44:28Z</dcterms:created>
  <dcterms:modified xsi:type="dcterms:W3CDTF">2022-10-10T09:36:26Z</dcterms:modified>
  <cp:version>1100.0100.01</cp:version>
</cp:coreProperties>
</file>